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6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7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9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10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1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13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drawings/drawing14.xml" ContentType="application/vnd.openxmlformats-officedocument.drawing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drawings/drawing15.xml" ContentType="application/vnd.openxmlformats-officedocument.drawing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16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17.xml" ContentType="application/vnd.openxmlformats-officedocument.drawing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drawings/drawing18.xml" ContentType="application/vnd.openxmlformats-officedocument.drawing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drawings/drawing19.xml" ContentType="application/vnd.openxmlformats-officedocument.drawing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drawings/drawing20.xml" ContentType="application/vnd.openxmlformats-officedocument.drawing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drawings/drawing21.xml" ContentType="application/vnd.openxmlformats-officedocument.drawing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drawings/drawing22.xml" ContentType="application/vnd.openxmlformats-officedocument.drawing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xl/drawings/drawing23.xml" ContentType="application/vnd.openxmlformats-officedocument.drawing+xml"/>
  <Override PartName="/xl/charts/chart155.xml" ContentType="application/vnd.openxmlformats-officedocument.drawingml.chart+xml"/>
  <Override PartName="/xl/charts/style155.xml" ContentType="application/vnd.ms-office.chartstyle+xml"/>
  <Override PartName="/xl/charts/colors155.xml" ContentType="application/vnd.ms-office.chartcolorstyle+xml"/>
  <Override PartName="/xl/charts/chart156.xml" ContentType="application/vnd.openxmlformats-officedocument.drawingml.chart+xml"/>
  <Override PartName="/xl/charts/style156.xml" ContentType="application/vnd.ms-office.chartstyle+xml"/>
  <Override PartName="/xl/charts/colors156.xml" ContentType="application/vnd.ms-office.chartcolorstyle+xml"/>
  <Override PartName="/xl/charts/chart157.xml" ContentType="application/vnd.openxmlformats-officedocument.drawingml.chart+xml"/>
  <Override PartName="/xl/charts/style157.xml" ContentType="application/vnd.ms-office.chartstyle+xml"/>
  <Override PartName="/xl/charts/colors157.xml" ContentType="application/vnd.ms-office.chartcolorstyle+xml"/>
  <Override PartName="/xl/charts/chart158.xml" ContentType="application/vnd.openxmlformats-officedocument.drawingml.chart+xml"/>
  <Override PartName="/xl/charts/style158.xml" ContentType="application/vnd.ms-office.chartstyle+xml"/>
  <Override PartName="/xl/charts/colors158.xml" ContentType="application/vnd.ms-office.chartcolorstyle+xml"/>
  <Override PartName="/xl/charts/chart159.xml" ContentType="application/vnd.openxmlformats-officedocument.drawingml.chart+xml"/>
  <Override PartName="/xl/charts/style159.xml" ContentType="application/vnd.ms-office.chartstyle+xml"/>
  <Override PartName="/xl/charts/colors159.xml" ContentType="application/vnd.ms-office.chartcolorstyle+xml"/>
  <Override PartName="/xl/charts/chart160.xml" ContentType="application/vnd.openxmlformats-officedocument.drawingml.chart+xml"/>
  <Override PartName="/xl/charts/style160.xml" ContentType="application/vnd.ms-office.chartstyle+xml"/>
  <Override PartName="/xl/charts/colors160.xml" ContentType="application/vnd.ms-office.chartcolorstyle+xml"/>
  <Override PartName="/xl/charts/chart161.xml" ContentType="application/vnd.openxmlformats-officedocument.drawingml.chart+xml"/>
  <Override PartName="/xl/charts/style161.xml" ContentType="application/vnd.ms-office.chartstyle+xml"/>
  <Override PartName="/xl/charts/colors161.xml" ContentType="application/vnd.ms-office.chartcolorstyle+xml"/>
  <Override PartName="/xl/drawings/drawing24.xml" ContentType="application/vnd.openxmlformats-officedocument.drawing+xml"/>
  <Override PartName="/xl/charts/chart162.xml" ContentType="application/vnd.openxmlformats-officedocument.drawingml.chart+xml"/>
  <Override PartName="/xl/charts/style162.xml" ContentType="application/vnd.ms-office.chartstyle+xml"/>
  <Override PartName="/xl/charts/colors162.xml" ContentType="application/vnd.ms-office.chartcolorstyle+xml"/>
  <Override PartName="/xl/charts/chart163.xml" ContentType="application/vnd.openxmlformats-officedocument.drawingml.chart+xml"/>
  <Override PartName="/xl/charts/style163.xml" ContentType="application/vnd.ms-office.chartstyle+xml"/>
  <Override PartName="/xl/charts/colors163.xml" ContentType="application/vnd.ms-office.chartcolorstyle+xml"/>
  <Override PartName="/xl/charts/chart164.xml" ContentType="application/vnd.openxmlformats-officedocument.drawingml.chart+xml"/>
  <Override PartName="/xl/charts/style164.xml" ContentType="application/vnd.ms-office.chartstyle+xml"/>
  <Override PartName="/xl/charts/colors164.xml" ContentType="application/vnd.ms-office.chartcolorstyle+xml"/>
  <Override PartName="/xl/charts/chart165.xml" ContentType="application/vnd.openxmlformats-officedocument.drawingml.chart+xml"/>
  <Override PartName="/xl/charts/style165.xml" ContentType="application/vnd.ms-office.chartstyle+xml"/>
  <Override PartName="/xl/charts/colors165.xml" ContentType="application/vnd.ms-office.chartcolorstyle+xml"/>
  <Override PartName="/xl/charts/chart166.xml" ContentType="application/vnd.openxmlformats-officedocument.drawingml.chart+xml"/>
  <Override PartName="/xl/charts/style166.xml" ContentType="application/vnd.ms-office.chartstyle+xml"/>
  <Override PartName="/xl/charts/colors166.xml" ContentType="application/vnd.ms-office.chartcolorstyle+xml"/>
  <Override PartName="/xl/charts/chart167.xml" ContentType="application/vnd.openxmlformats-officedocument.drawingml.chart+xml"/>
  <Override PartName="/xl/charts/style167.xml" ContentType="application/vnd.ms-office.chartstyle+xml"/>
  <Override PartName="/xl/charts/colors167.xml" ContentType="application/vnd.ms-office.chartcolorstyle+xml"/>
  <Override PartName="/xl/charts/chart168.xml" ContentType="application/vnd.openxmlformats-officedocument.drawingml.chart+xml"/>
  <Override PartName="/xl/charts/style168.xml" ContentType="application/vnd.ms-office.chartstyle+xml"/>
  <Override PartName="/xl/charts/colors168.xml" ContentType="application/vnd.ms-office.chartcolorstyle+xml"/>
  <Override PartName="/xl/drawings/drawing25.xml" ContentType="application/vnd.openxmlformats-officedocument.drawing+xml"/>
  <Override PartName="/xl/charts/chart169.xml" ContentType="application/vnd.openxmlformats-officedocument.drawingml.chart+xml"/>
  <Override PartName="/xl/charts/style169.xml" ContentType="application/vnd.ms-office.chartstyle+xml"/>
  <Override PartName="/xl/charts/colors169.xml" ContentType="application/vnd.ms-office.chartcolorstyle+xml"/>
  <Override PartName="/xl/charts/chart170.xml" ContentType="application/vnd.openxmlformats-officedocument.drawingml.chart+xml"/>
  <Override PartName="/xl/charts/style170.xml" ContentType="application/vnd.ms-office.chartstyle+xml"/>
  <Override PartName="/xl/charts/colors170.xml" ContentType="application/vnd.ms-office.chartcolorstyle+xml"/>
  <Override PartName="/xl/charts/chart171.xml" ContentType="application/vnd.openxmlformats-officedocument.drawingml.chart+xml"/>
  <Override PartName="/xl/charts/style171.xml" ContentType="application/vnd.ms-office.chartstyle+xml"/>
  <Override PartName="/xl/charts/colors171.xml" ContentType="application/vnd.ms-office.chartcolorstyle+xml"/>
  <Override PartName="/xl/charts/chart172.xml" ContentType="application/vnd.openxmlformats-officedocument.drawingml.chart+xml"/>
  <Override PartName="/xl/charts/style172.xml" ContentType="application/vnd.ms-office.chartstyle+xml"/>
  <Override PartName="/xl/charts/colors172.xml" ContentType="application/vnd.ms-office.chartcolorstyle+xml"/>
  <Override PartName="/xl/charts/chart173.xml" ContentType="application/vnd.openxmlformats-officedocument.drawingml.chart+xml"/>
  <Override PartName="/xl/charts/style173.xml" ContentType="application/vnd.ms-office.chartstyle+xml"/>
  <Override PartName="/xl/charts/colors173.xml" ContentType="application/vnd.ms-office.chartcolorstyle+xml"/>
  <Override PartName="/xl/charts/chart174.xml" ContentType="application/vnd.openxmlformats-officedocument.drawingml.chart+xml"/>
  <Override PartName="/xl/charts/style174.xml" ContentType="application/vnd.ms-office.chartstyle+xml"/>
  <Override PartName="/xl/charts/colors174.xml" ContentType="application/vnd.ms-office.chartcolorstyle+xml"/>
  <Override PartName="/xl/charts/chart175.xml" ContentType="application/vnd.openxmlformats-officedocument.drawingml.chart+xml"/>
  <Override PartName="/xl/charts/style175.xml" ContentType="application/vnd.ms-office.chartstyle+xml"/>
  <Override PartName="/xl/charts/colors175.xml" ContentType="application/vnd.ms-office.chartcolorstyle+xml"/>
  <Override PartName="/xl/drawings/drawing26.xml" ContentType="application/vnd.openxmlformats-officedocument.drawing+xml"/>
  <Override PartName="/xl/charts/chart176.xml" ContentType="application/vnd.openxmlformats-officedocument.drawingml.chart+xml"/>
  <Override PartName="/xl/charts/style176.xml" ContentType="application/vnd.ms-office.chartstyle+xml"/>
  <Override PartName="/xl/charts/colors176.xml" ContentType="application/vnd.ms-office.chartcolorstyle+xml"/>
  <Override PartName="/xl/charts/chart177.xml" ContentType="application/vnd.openxmlformats-officedocument.drawingml.chart+xml"/>
  <Override PartName="/xl/charts/style177.xml" ContentType="application/vnd.ms-office.chartstyle+xml"/>
  <Override PartName="/xl/charts/colors177.xml" ContentType="application/vnd.ms-office.chartcolorstyle+xml"/>
  <Override PartName="/xl/charts/chart178.xml" ContentType="application/vnd.openxmlformats-officedocument.drawingml.chart+xml"/>
  <Override PartName="/xl/charts/style178.xml" ContentType="application/vnd.ms-office.chartstyle+xml"/>
  <Override PartName="/xl/charts/colors178.xml" ContentType="application/vnd.ms-office.chartcolorstyle+xml"/>
  <Override PartName="/xl/charts/chart179.xml" ContentType="application/vnd.openxmlformats-officedocument.drawingml.chart+xml"/>
  <Override PartName="/xl/charts/style179.xml" ContentType="application/vnd.ms-office.chartstyle+xml"/>
  <Override PartName="/xl/charts/colors179.xml" ContentType="application/vnd.ms-office.chartcolorstyle+xml"/>
  <Override PartName="/xl/charts/chart180.xml" ContentType="application/vnd.openxmlformats-officedocument.drawingml.chart+xml"/>
  <Override PartName="/xl/charts/style180.xml" ContentType="application/vnd.ms-office.chartstyle+xml"/>
  <Override PartName="/xl/charts/colors180.xml" ContentType="application/vnd.ms-office.chartcolorstyle+xml"/>
  <Override PartName="/xl/charts/chart181.xml" ContentType="application/vnd.openxmlformats-officedocument.drawingml.chart+xml"/>
  <Override PartName="/xl/charts/style181.xml" ContentType="application/vnd.ms-office.chartstyle+xml"/>
  <Override PartName="/xl/charts/colors181.xml" ContentType="application/vnd.ms-office.chartcolorstyle+xml"/>
  <Override PartName="/xl/charts/chart182.xml" ContentType="application/vnd.openxmlformats-officedocument.drawingml.chart+xml"/>
  <Override PartName="/xl/charts/style182.xml" ContentType="application/vnd.ms-office.chartstyle+xml"/>
  <Override PartName="/xl/charts/colors182.xml" ContentType="application/vnd.ms-office.chartcolorstyle+xml"/>
  <Override PartName="/xl/drawings/drawing27.xml" ContentType="application/vnd.openxmlformats-officedocument.drawing+xml"/>
  <Override PartName="/xl/charts/chart183.xml" ContentType="application/vnd.openxmlformats-officedocument.drawingml.chart+xml"/>
  <Override PartName="/xl/charts/style183.xml" ContentType="application/vnd.ms-office.chartstyle+xml"/>
  <Override PartName="/xl/charts/colors183.xml" ContentType="application/vnd.ms-office.chartcolorstyle+xml"/>
  <Override PartName="/xl/charts/chart184.xml" ContentType="application/vnd.openxmlformats-officedocument.drawingml.chart+xml"/>
  <Override PartName="/xl/charts/style184.xml" ContentType="application/vnd.ms-office.chartstyle+xml"/>
  <Override PartName="/xl/charts/colors184.xml" ContentType="application/vnd.ms-office.chartcolorstyle+xml"/>
  <Override PartName="/xl/charts/chart185.xml" ContentType="application/vnd.openxmlformats-officedocument.drawingml.chart+xml"/>
  <Override PartName="/xl/charts/style185.xml" ContentType="application/vnd.ms-office.chartstyle+xml"/>
  <Override PartName="/xl/charts/colors185.xml" ContentType="application/vnd.ms-office.chartcolorstyle+xml"/>
  <Override PartName="/xl/charts/chart186.xml" ContentType="application/vnd.openxmlformats-officedocument.drawingml.chart+xml"/>
  <Override PartName="/xl/charts/style186.xml" ContentType="application/vnd.ms-office.chartstyle+xml"/>
  <Override PartName="/xl/charts/colors186.xml" ContentType="application/vnd.ms-office.chartcolorstyle+xml"/>
  <Override PartName="/xl/charts/chart187.xml" ContentType="application/vnd.openxmlformats-officedocument.drawingml.chart+xml"/>
  <Override PartName="/xl/charts/style187.xml" ContentType="application/vnd.ms-office.chartstyle+xml"/>
  <Override PartName="/xl/charts/colors187.xml" ContentType="application/vnd.ms-office.chartcolorstyle+xml"/>
  <Override PartName="/xl/charts/chart188.xml" ContentType="application/vnd.openxmlformats-officedocument.drawingml.chart+xml"/>
  <Override PartName="/xl/charts/style188.xml" ContentType="application/vnd.ms-office.chartstyle+xml"/>
  <Override PartName="/xl/charts/colors188.xml" ContentType="application/vnd.ms-office.chartcolorstyle+xml"/>
  <Override PartName="/xl/charts/chart189.xml" ContentType="application/vnd.openxmlformats-officedocument.drawingml.chart+xml"/>
  <Override PartName="/xl/charts/style189.xml" ContentType="application/vnd.ms-office.chartstyle+xml"/>
  <Override PartName="/xl/charts/colors189.xml" ContentType="application/vnd.ms-office.chartcolorstyle+xml"/>
  <Override PartName="/xl/drawings/drawing28.xml" ContentType="application/vnd.openxmlformats-officedocument.drawing+xml"/>
  <Override PartName="/xl/charts/chart190.xml" ContentType="application/vnd.openxmlformats-officedocument.drawingml.chart+xml"/>
  <Override PartName="/xl/charts/style190.xml" ContentType="application/vnd.ms-office.chartstyle+xml"/>
  <Override PartName="/xl/charts/colors190.xml" ContentType="application/vnd.ms-office.chartcolorstyle+xml"/>
  <Override PartName="/xl/charts/chart191.xml" ContentType="application/vnd.openxmlformats-officedocument.drawingml.chart+xml"/>
  <Override PartName="/xl/charts/style191.xml" ContentType="application/vnd.ms-office.chartstyle+xml"/>
  <Override PartName="/xl/charts/colors191.xml" ContentType="application/vnd.ms-office.chartcolorstyle+xml"/>
  <Override PartName="/xl/charts/chart192.xml" ContentType="application/vnd.openxmlformats-officedocument.drawingml.chart+xml"/>
  <Override PartName="/xl/charts/style192.xml" ContentType="application/vnd.ms-office.chartstyle+xml"/>
  <Override PartName="/xl/charts/colors192.xml" ContentType="application/vnd.ms-office.chartcolorstyle+xml"/>
  <Override PartName="/xl/charts/chart193.xml" ContentType="application/vnd.openxmlformats-officedocument.drawingml.chart+xml"/>
  <Override PartName="/xl/charts/style193.xml" ContentType="application/vnd.ms-office.chartstyle+xml"/>
  <Override PartName="/xl/charts/colors193.xml" ContentType="application/vnd.ms-office.chartcolorstyle+xml"/>
  <Override PartName="/xl/charts/chart194.xml" ContentType="application/vnd.openxmlformats-officedocument.drawingml.chart+xml"/>
  <Override PartName="/xl/charts/style194.xml" ContentType="application/vnd.ms-office.chartstyle+xml"/>
  <Override PartName="/xl/charts/colors194.xml" ContentType="application/vnd.ms-office.chartcolorstyle+xml"/>
  <Override PartName="/xl/charts/chart195.xml" ContentType="application/vnd.openxmlformats-officedocument.drawingml.chart+xml"/>
  <Override PartName="/xl/charts/style195.xml" ContentType="application/vnd.ms-office.chartstyle+xml"/>
  <Override PartName="/xl/charts/colors195.xml" ContentType="application/vnd.ms-office.chartcolorstyle+xml"/>
  <Override PartName="/xl/charts/chart196.xml" ContentType="application/vnd.openxmlformats-officedocument.drawingml.chart+xml"/>
  <Override PartName="/xl/charts/style196.xml" ContentType="application/vnd.ms-office.chartstyle+xml"/>
  <Override PartName="/xl/charts/colors196.xml" ContentType="application/vnd.ms-office.chartcolorstyle+xml"/>
  <Override PartName="/xl/drawings/drawing29.xml" ContentType="application/vnd.openxmlformats-officedocument.drawing+xml"/>
  <Override PartName="/xl/charts/chart197.xml" ContentType="application/vnd.openxmlformats-officedocument.drawingml.chart+xml"/>
  <Override PartName="/xl/charts/style197.xml" ContentType="application/vnd.ms-office.chartstyle+xml"/>
  <Override PartName="/xl/charts/colors197.xml" ContentType="application/vnd.ms-office.chartcolorstyle+xml"/>
  <Override PartName="/xl/charts/chart198.xml" ContentType="application/vnd.openxmlformats-officedocument.drawingml.chart+xml"/>
  <Override PartName="/xl/charts/style198.xml" ContentType="application/vnd.ms-office.chartstyle+xml"/>
  <Override PartName="/xl/charts/colors198.xml" ContentType="application/vnd.ms-office.chartcolorstyle+xml"/>
  <Override PartName="/xl/charts/chart199.xml" ContentType="application/vnd.openxmlformats-officedocument.drawingml.chart+xml"/>
  <Override PartName="/xl/charts/style199.xml" ContentType="application/vnd.ms-office.chartstyle+xml"/>
  <Override PartName="/xl/charts/colors199.xml" ContentType="application/vnd.ms-office.chartcolorstyle+xml"/>
  <Override PartName="/xl/charts/chart200.xml" ContentType="application/vnd.openxmlformats-officedocument.drawingml.chart+xml"/>
  <Override PartName="/xl/charts/style200.xml" ContentType="application/vnd.ms-office.chartstyle+xml"/>
  <Override PartName="/xl/charts/colors200.xml" ContentType="application/vnd.ms-office.chartcolorstyle+xml"/>
  <Override PartName="/xl/charts/chart201.xml" ContentType="application/vnd.openxmlformats-officedocument.drawingml.chart+xml"/>
  <Override PartName="/xl/charts/style201.xml" ContentType="application/vnd.ms-office.chartstyle+xml"/>
  <Override PartName="/xl/charts/colors201.xml" ContentType="application/vnd.ms-office.chartcolorstyle+xml"/>
  <Override PartName="/xl/charts/chart202.xml" ContentType="application/vnd.openxmlformats-officedocument.drawingml.chart+xml"/>
  <Override PartName="/xl/charts/style202.xml" ContentType="application/vnd.ms-office.chartstyle+xml"/>
  <Override PartName="/xl/charts/colors202.xml" ContentType="application/vnd.ms-office.chartcolorstyle+xml"/>
  <Override PartName="/xl/charts/chart203.xml" ContentType="application/vnd.openxmlformats-officedocument.drawingml.chart+xml"/>
  <Override PartName="/xl/charts/style203.xml" ContentType="application/vnd.ms-office.chartstyle+xml"/>
  <Override PartName="/xl/charts/colors203.xml" ContentType="application/vnd.ms-office.chartcolorstyle+xml"/>
  <Override PartName="/xl/drawings/drawing30.xml" ContentType="application/vnd.openxmlformats-officedocument.drawing+xml"/>
  <Override PartName="/xl/charts/chart204.xml" ContentType="application/vnd.openxmlformats-officedocument.drawingml.chart+xml"/>
  <Override PartName="/xl/charts/style204.xml" ContentType="application/vnd.ms-office.chartstyle+xml"/>
  <Override PartName="/xl/charts/colors204.xml" ContentType="application/vnd.ms-office.chartcolorstyle+xml"/>
  <Override PartName="/xl/charts/chart205.xml" ContentType="application/vnd.openxmlformats-officedocument.drawingml.chart+xml"/>
  <Override PartName="/xl/charts/style205.xml" ContentType="application/vnd.ms-office.chartstyle+xml"/>
  <Override PartName="/xl/charts/colors205.xml" ContentType="application/vnd.ms-office.chartcolorstyle+xml"/>
  <Override PartName="/xl/charts/chart206.xml" ContentType="application/vnd.openxmlformats-officedocument.drawingml.chart+xml"/>
  <Override PartName="/xl/charts/style206.xml" ContentType="application/vnd.ms-office.chartstyle+xml"/>
  <Override PartName="/xl/charts/colors206.xml" ContentType="application/vnd.ms-office.chartcolorstyle+xml"/>
  <Override PartName="/xl/charts/chart207.xml" ContentType="application/vnd.openxmlformats-officedocument.drawingml.chart+xml"/>
  <Override PartName="/xl/charts/style207.xml" ContentType="application/vnd.ms-office.chartstyle+xml"/>
  <Override PartName="/xl/charts/colors207.xml" ContentType="application/vnd.ms-office.chartcolorstyle+xml"/>
  <Override PartName="/xl/charts/chart208.xml" ContentType="application/vnd.openxmlformats-officedocument.drawingml.chart+xml"/>
  <Override PartName="/xl/charts/style208.xml" ContentType="application/vnd.ms-office.chartstyle+xml"/>
  <Override PartName="/xl/charts/colors208.xml" ContentType="application/vnd.ms-office.chartcolorstyle+xml"/>
  <Override PartName="/xl/charts/chart209.xml" ContentType="application/vnd.openxmlformats-officedocument.drawingml.chart+xml"/>
  <Override PartName="/xl/charts/style209.xml" ContentType="application/vnd.ms-office.chartstyle+xml"/>
  <Override PartName="/xl/charts/colors209.xml" ContentType="application/vnd.ms-office.chartcolorstyle+xml"/>
  <Override PartName="/xl/charts/chart210.xml" ContentType="application/vnd.openxmlformats-officedocument.drawingml.chart+xml"/>
  <Override PartName="/xl/charts/style210.xml" ContentType="application/vnd.ms-office.chartstyle+xml"/>
  <Override PartName="/xl/charts/colors210.xml" ContentType="application/vnd.ms-office.chartcolorstyle+xml"/>
  <Override PartName="/xl/drawings/drawing31.xml" ContentType="application/vnd.openxmlformats-officedocument.drawing+xml"/>
  <Override PartName="/xl/charts/chart211.xml" ContentType="application/vnd.openxmlformats-officedocument.drawingml.chart+xml"/>
  <Override PartName="/xl/charts/style211.xml" ContentType="application/vnd.ms-office.chartstyle+xml"/>
  <Override PartName="/xl/charts/colors211.xml" ContentType="application/vnd.ms-office.chartcolorstyle+xml"/>
  <Override PartName="/xl/charts/chart212.xml" ContentType="application/vnd.openxmlformats-officedocument.drawingml.chart+xml"/>
  <Override PartName="/xl/charts/style212.xml" ContentType="application/vnd.ms-office.chartstyle+xml"/>
  <Override PartName="/xl/charts/colors212.xml" ContentType="application/vnd.ms-office.chartcolorstyle+xml"/>
  <Override PartName="/xl/charts/chart213.xml" ContentType="application/vnd.openxmlformats-officedocument.drawingml.chart+xml"/>
  <Override PartName="/xl/charts/style213.xml" ContentType="application/vnd.ms-office.chartstyle+xml"/>
  <Override PartName="/xl/charts/colors213.xml" ContentType="application/vnd.ms-office.chartcolorstyle+xml"/>
  <Override PartName="/xl/charts/chart214.xml" ContentType="application/vnd.openxmlformats-officedocument.drawingml.chart+xml"/>
  <Override PartName="/xl/charts/style214.xml" ContentType="application/vnd.ms-office.chartstyle+xml"/>
  <Override PartName="/xl/charts/colors214.xml" ContentType="application/vnd.ms-office.chartcolorstyle+xml"/>
  <Override PartName="/xl/charts/chart215.xml" ContentType="application/vnd.openxmlformats-officedocument.drawingml.chart+xml"/>
  <Override PartName="/xl/charts/style215.xml" ContentType="application/vnd.ms-office.chartstyle+xml"/>
  <Override PartName="/xl/charts/colors215.xml" ContentType="application/vnd.ms-office.chartcolorstyle+xml"/>
  <Override PartName="/xl/charts/chart216.xml" ContentType="application/vnd.openxmlformats-officedocument.drawingml.chart+xml"/>
  <Override PartName="/xl/charts/style216.xml" ContentType="application/vnd.ms-office.chartstyle+xml"/>
  <Override PartName="/xl/charts/colors216.xml" ContentType="application/vnd.ms-office.chartcolorstyle+xml"/>
  <Override PartName="/xl/charts/chart217.xml" ContentType="application/vnd.openxmlformats-officedocument.drawingml.chart+xml"/>
  <Override PartName="/xl/charts/style217.xml" ContentType="application/vnd.ms-office.chartstyle+xml"/>
  <Override PartName="/xl/charts/colors217.xml" ContentType="application/vnd.ms-office.chartcolorstyle+xml"/>
  <Override PartName="/xl/drawings/drawing32.xml" ContentType="application/vnd.openxmlformats-officedocument.drawing+xml"/>
  <Override PartName="/xl/charts/chart218.xml" ContentType="application/vnd.openxmlformats-officedocument.drawingml.chart+xml"/>
  <Override PartName="/xl/charts/style218.xml" ContentType="application/vnd.ms-office.chartstyle+xml"/>
  <Override PartName="/xl/charts/colors218.xml" ContentType="application/vnd.ms-office.chartcolorstyle+xml"/>
  <Override PartName="/xl/charts/chart219.xml" ContentType="application/vnd.openxmlformats-officedocument.drawingml.chart+xml"/>
  <Override PartName="/xl/charts/style219.xml" ContentType="application/vnd.ms-office.chartstyle+xml"/>
  <Override PartName="/xl/charts/colors219.xml" ContentType="application/vnd.ms-office.chartcolorstyle+xml"/>
  <Override PartName="/xl/charts/chart220.xml" ContentType="application/vnd.openxmlformats-officedocument.drawingml.chart+xml"/>
  <Override PartName="/xl/charts/style220.xml" ContentType="application/vnd.ms-office.chartstyle+xml"/>
  <Override PartName="/xl/charts/colors220.xml" ContentType="application/vnd.ms-office.chartcolorstyle+xml"/>
  <Override PartName="/xl/charts/chart221.xml" ContentType="application/vnd.openxmlformats-officedocument.drawingml.chart+xml"/>
  <Override PartName="/xl/charts/style221.xml" ContentType="application/vnd.ms-office.chartstyle+xml"/>
  <Override PartName="/xl/charts/colors221.xml" ContentType="application/vnd.ms-office.chartcolorstyle+xml"/>
  <Override PartName="/xl/charts/chart222.xml" ContentType="application/vnd.openxmlformats-officedocument.drawingml.chart+xml"/>
  <Override PartName="/xl/charts/style222.xml" ContentType="application/vnd.ms-office.chartstyle+xml"/>
  <Override PartName="/xl/charts/colors222.xml" ContentType="application/vnd.ms-office.chartcolorstyle+xml"/>
  <Override PartName="/xl/charts/chart223.xml" ContentType="application/vnd.openxmlformats-officedocument.drawingml.chart+xml"/>
  <Override PartName="/xl/charts/style223.xml" ContentType="application/vnd.ms-office.chartstyle+xml"/>
  <Override PartName="/xl/charts/colors223.xml" ContentType="application/vnd.ms-office.chartcolorstyle+xml"/>
  <Override PartName="/xl/charts/chart224.xml" ContentType="application/vnd.openxmlformats-officedocument.drawingml.chart+xml"/>
  <Override PartName="/xl/charts/style224.xml" ContentType="application/vnd.ms-office.chartstyle+xml"/>
  <Override PartName="/xl/charts/colors224.xml" ContentType="application/vnd.ms-office.chartcolorstyle+xml"/>
  <Override PartName="/xl/drawings/drawing33.xml" ContentType="application/vnd.openxmlformats-officedocument.drawing+xml"/>
  <Override PartName="/xl/charts/chart225.xml" ContentType="application/vnd.openxmlformats-officedocument.drawingml.chart+xml"/>
  <Override PartName="/xl/charts/style225.xml" ContentType="application/vnd.ms-office.chartstyle+xml"/>
  <Override PartName="/xl/charts/colors225.xml" ContentType="application/vnd.ms-office.chartcolorstyle+xml"/>
  <Override PartName="/xl/charts/chart226.xml" ContentType="application/vnd.openxmlformats-officedocument.drawingml.chart+xml"/>
  <Override PartName="/xl/charts/style226.xml" ContentType="application/vnd.ms-office.chartstyle+xml"/>
  <Override PartName="/xl/charts/colors226.xml" ContentType="application/vnd.ms-office.chartcolorstyle+xml"/>
  <Override PartName="/xl/charts/chart227.xml" ContentType="application/vnd.openxmlformats-officedocument.drawingml.chart+xml"/>
  <Override PartName="/xl/charts/style227.xml" ContentType="application/vnd.ms-office.chartstyle+xml"/>
  <Override PartName="/xl/charts/colors227.xml" ContentType="application/vnd.ms-office.chartcolorstyle+xml"/>
  <Override PartName="/xl/charts/chart228.xml" ContentType="application/vnd.openxmlformats-officedocument.drawingml.chart+xml"/>
  <Override PartName="/xl/charts/style228.xml" ContentType="application/vnd.ms-office.chartstyle+xml"/>
  <Override PartName="/xl/charts/colors228.xml" ContentType="application/vnd.ms-office.chartcolorstyle+xml"/>
  <Override PartName="/xl/charts/chart229.xml" ContentType="application/vnd.openxmlformats-officedocument.drawingml.chart+xml"/>
  <Override PartName="/xl/charts/style229.xml" ContentType="application/vnd.ms-office.chartstyle+xml"/>
  <Override PartName="/xl/charts/colors229.xml" ContentType="application/vnd.ms-office.chartcolorstyle+xml"/>
  <Override PartName="/xl/charts/chart230.xml" ContentType="application/vnd.openxmlformats-officedocument.drawingml.chart+xml"/>
  <Override PartName="/xl/charts/style230.xml" ContentType="application/vnd.ms-office.chartstyle+xml"/>
  <Override PartName="/xl/charts/colors230.xml" ContentType="application/vnd.ms-office.chartcolorstyle+xml"/>
  <Override PartName="/xl/charts/chart231.xml" ContentType="application/vnd.openxmlformats-officedocument.drawingml.chart+xml"/>
  <Override PartName="/xl/charts/style231.xml" ContentType="application/vnd.ms-office.chartstyle+xml"/>
  <Override PartName="/xl/charts/colors231.xml" ContentType="application/vnd.ms-office.chartcolorstyle+xml"/>
  <Override PartName="/xl/drawings/drawing34.xml" ContentType="application/vnd.openxmlformats-officedocument.drawing+xml"/>
  <Override PartName="/xl/charts/chart232.xml" ContentType="application/vnd.openxmlformats-officedocument.drawingml.chart+xml"/>
  <Override PartName="/xl/charts/style232.xml" ContentType="application/vnd.ms-office.chartstyle+xml"/>
  <Override PartName="/xl/charts/colors232.xml" ContentType="application/vnd.ms-office.chartcolorstyle+xml"/>
  <Override PartName="/xl/charts/chart233.xml" ContentType="application/vnd.openxmlformats-officedocument.drawingml.chart+xml"/>
  <Override PartName="/xl/charts/style233.xml" ContentType="application/vnd.ms-office.chartstyle+xml"/>
  <Override PartName="/xl/charts/colors233.xml" ContentType="application/vnd.ms-office.chartcolorstyle+xml"/>
  <Override PartName="/xl/charts/chart234.xml" ContentType="application/vnd.openxmlformats-officedocument.drawingml.chart+xml"/>
  <Override PartName="/xl/charts/style234.xml" ContentType="application/vnd.ms-office.chartstyle+xml"/>
  <Override PartName="/xl/charts/colors234.xml" ContentType="application/vnd.ms-office.chartcolorstyle+xml"/>
  <Override PartName="/xl/charts/chart235.xml" ContentType="application/vnd.openxmlformats-officedocument.drawingml.chart+xml"/>
  <Override PartName="/xl/charts/style235.xml" ContentType="application/vnd.ms-office.chartstyle+xml"/>
  <Override PartName="/xl/charts/colors235.xml" ContentType="application/vnd.ms-office.chartcolorstyle+xml"/>
  <Override PartName="/xl/charts/chart236.xml" ContentType="application/vnd.openxmlformats-officedocument.drawingml.chart+xml"/>
  <Override PartName="/xl/charts/style236.xml" ContentType="application/vnd.ms-office.chartstyle+xml"/>
  <Override PartName="/xl/charts/colors236.xml" ContentType="application/vnd.ms-office.chartcolorstyle+xml"/>
  <Override PartName="/xl/charts/chart237.xml" ContentType="application/vnd.openxmlformats-officedocument.drawingml.chart+xml"/>
  <Override PartName="/xl/charts/style237.xml" ContentType="application/vnd.ms-office.chartstyle+xml"/>
  <Override PartName="/xl/charts/colors237.xml" ContentType="application/vnd.ms-office.chartcolorstyle+xml"/>
  <Override PartName="/xl/charts/chart238.xml" ContentType="application/vnd.openxmlformats-officedocument.drawingml.chart+xml"/>
  <Override PartName="/xl/charts/style238.xml" ContentType="application/vnd.ms-office.chartstyle+xml"/>
  <Override PartName="/xl/charts/colors238.xml" ContentType="application/vnd.ms-office.chartcolorstyle+xml"/>
  <Override PartName="/xl/drawings/drawing35.xml" ContentType="application/vnd.openxmlformats-officedocument.drawing+xml"/>
  <Override PartName="/xl/charts/chart239.xml" ContentType="application/vnd.openxmlformats-officedocument.drawingml.chart+xml"/>
  <Override PartName="/xl/charts/style239.xml" ContentType="application/vnd.ms-office.chartstyle+xml"/>
  <Override PartName="/xl/charts/colors239.xml" ContentType="application/vnd.ms-office.chartcolorstyle+xml"/>
  <Override PartName="/xl/charts/chart240.xml" ContentType="application/vnd.openxmlformats-officedocument.drawingml.chart+xml"/>
  <Override PartName="/xl/charts/style240.xml" ContentType="application/vnd.ms-office.chartstyle+xml"/>
  <Override PartName="/xl/charts/colors240.xml" ContentType="application/vnd.ms-office.chartcolorstyle+xml"/>
  <Override PartName="/xl/charts/chart241.xml" ContentType="application/vnd.openxmlformats-officedocument.drawingml.chart+xml"/>
  <Override PartName="/xl/charts/style241.xml" ContentType="application/vnd.ms-office.chartstyle+xml"/>
  <Override PartName="/xl/charts/colors241.xml" ContentType="application/vnd.ms-office.chartcolorstyle+xml"/>
  <Override PartName="/xl/charts/chart242.xml" ContentType="application/vnd.openxmlformats-officedocument.drawingml.chart+xml"/>
  <Override PartName="/xl/charts/style242.xml" ContentType="application/vnd.ms-office.chartstyle+xml"/>
  <Override PartName="/xl/charts/colors242.xml" ContentType="application/vnd.ms-office.chartcolorstyle+xml"/>
  <Override PartName="/xl/charts/chart243.xml" ContentType="application/vnd.openxmlformats-officedocument.drawingml.chart+xml"/>
  <Override PartName="/xl/charts/style243.xml" ContentType="application/vnd.ms-office.chartstyle+xml"/>
  <Override PartName="/xl/charts/colors243.xml" ContentType="application/vnd.ms-office.chartcolorstyle+xml"/>
  <Override PartName="/xl/charts/chart244.xml" ContentType="application/vnd.openxmlformats-officedocument.drawingml.chart+xml"/>
  <Override PartName="/xl/charts/style244.xml" ContentType="application/vnd.ms-office.chartstyle+xml"/>
  <Override PartName="/xl/charts/colors244.xml" ContentType="application/vnd.ms-office.chartcolorstyle+xml"/>
  <Override PartName="/xl/charts/chart245.xml" ContentType="application/vnd.openxmlformats-officedocument.drawingml.chart+xml"/>
  <Override PartName="/xl/charts/style245.xml" ContentType="application/vnd.ms-office.chartstyle+xml"/>
  <Override PartName="/xl/charts/colors245.xml" ContentType="application/vnd.ms-office.chartcolorstyle+xml"/>
  <Override PartName="/xl/drawings/drawing36.xml" ContentType="application/vnd.openxmlformats-officedocument.drawing+xml"/>
  <Override PartName="/xl/charts/chart246.xml" ContentType="application/vnd.openxmlformats-officedocument.drawingml.chart+xml"/>
  <Override PartName="/xl/charts/style246.xml" ContentType="application/vnd.ms-office.chartstyle+xml"/>
  <Override PartName="/xl/charts/colors246.xml" ContentType="application/vnd.ms-office.chartcolorstyle+xml"/>
  <Override PartName="/xl/charts/chart247.xml" ContentType="application/vnd.openxmlformats-officedocument.drawingml.chart+xml"/>
  <Override PartName="/xl/charts/style247.xml" ContentType="application/vnd.ms-office.chartstyle+xml"/>
  <Override PartName="/xl/charts/colors247.xml" ContentType="application/vnd.ms-office.chartcolorstyle+xml"/>
  <Override PartName="/xl/charts/chart248.xml" ContentType="application/vnd.openxmlformats-officedocument.drawingml.chart+xml"/>
  <Override PartName="/xl/charts/style248.xml" ContentType="application/vnd.ms-office.chartstyle+xml"/>
  <Override PartName="/xl/charts/colors248.xml" ContentType="application/vnd.ms-office.chartcolorstyle+xml"/>
  <Override PartName="/xl/charts/chart249.xml" ContentType="application/vnd.openxmlformats-officedocument.drawingml.chart+xml"/>
  <Override PartName="/xl/charts/style249.xml" ContentType="application/vnd.ms-office.chartstyle+xml"/>
  <Override PartName="/xl/charts/colors249.xml" ContentType="application/vnd.ms-office.chartcolorstyle+xml"/>
  <Override PartName="/xl/charts/chart250.xml" ContentType="application/vnd.openxmlformats-officedocument.drawingml.chart+xml"/>
  <Override PartName="/xl/charts/style250.xml" ContentType="application/vnd.ms-office.chartstyle+xml"/>
  <Override PartName="/xl/charts/colors250.xml" ContentType="application/vnd.ms-office.chartcolorstyle+xml"/>
  <Override PartName="/xl/charts/chart251.xml" ContentType="application/vnd.openxmlformats-officedocument.drawingml.chart+xml"/>
  <Override PartName="/xl/charts/style251.xml" ContentType="application/vnd.ms-office.chartstyle+xml"/>
  <Override PartName="/xl/charts/colors251.xml" ContentType="application/vnd.ms-office.chartcolorstyle+xml"/>
  <Override PartName="/xl/charts/chart252.xml" ContentType="application/vnd.openxmlformats-officedocument.drawingml.chart+xml"/>
  <Override PartName="/xl/charts/style252.xml" ContentType="application/vnd.ms-office.chartstyle+xml"/>
  <Override PartName="/xl/charts/colors252.xml" ContentType="application/vnd.ms-office.chartcolorstyle+xml"/>
  <Override PartName="/xl/drawings/drawing37.xml" ContentType="application/vnd.openxmlformats-officedocument.drawing+xml"/>
  <Override PartName="/xl/charts/chart253.xml" ContentType="application/vnd.openxmlformats-officedocument.drawingml.chart+xml"/>
  <Override PartName="/xl/charts/style253.xml" ContentType="application/vnd.ms-office.chartstyle+xml"/>
  <Override PartName="/xl/charts/colors253.xml" ContentType="application/vnd.ms-office.chartcolorstyle+xml"/>
  <Override PartName="/xl/charts/chart254.xml" ContentType="application/vnd.openxmlformats-officedocument.drawingml.chart+xml"/>
  <Override PartName="/xl/charts/style254.xml" ContentType="application/vnd.ms-office.chartstyle+xml"/>
  <Override PartName="/xl/charts/colors254.xml" ContentType="application/vnd.ms-office.chartcolorstyle+xml"/>
  <Override PartName="/xl/charts/chart255.xml" ContentType="application/vnd.openxmlformats-officedocument.drawingml.chart+xml"/>
  <Override PartName="/xl/charts/style255.xml" ContentType="application/vnd.ms-office.chartstyle+xml"/>
  <Override PartName="/xl/charts/colors255.xml" ContentType="application/vnd.ms-office.chartcolorstyle+xml"/>
  <Override PartName="/xl/charts/chart256.xml" ContentType="application/vnd.openxmlformats-officedocument.drawingml.chart+xml"/>
  <Override PartName="/xl/charts/style256.xml" ContentType="application/vnd.ms-office.chartstyle+xml"/>
  <Override PartName="/xl/charts/colors256.xml" ContentType="application/vnd.ms-office.chartcolorstyle+xml"/>
  <Override PartName="/xl/charts/chart257.xml" ContentType="application/vnd.openxmlformats-officedocument.drawingml.chart+xml"/>
  <Override PartName="/xl/charts/style257.xml" ContentType="application/vnd.ms-office.chartstyle+xml"/>
  <Override PartName="/xl/charts/colors257.xml" ContentType="application/vnd.ms-office.chartcolorstyle+xml"/>
  <Override PartName="/xl/charts/chart258.xml" ContentType="application/vnd.openxmlformats-officedocument.drawingml.chart+xml"/>
  <Override PartName="/xl/charts/style258.xml" ContentType="application/vnd.ms-office.chartstyle+xml"/>
  <Override PartName="/xl/charts/colors258.xml" ContentType="application/vnd.ms-office.chartcolorstyle+xml"/>
  <Override PartName="/xl/charts/chart259.xml" ContentType="application/vnd.openxmlformats-officedocument.drawingml.chart+xml"/>
  <Override PartName="/xl/charts/style259.xml" ContentType="application/vnd.ms-office.chartstyle+xml"/>
  <Override PartName="/xl/charts/colors259.xml" ContentType="application/vnd.ms-office.chartcolorstyle+xml"/>
  <Override PartName="/xl/drawings/drawing38.xml" ContentType="application/vnd.openxmlformats-officedocument.drawing+xml"/>
  <Override PartName="/xl/charts/chart260.xml" ContentType="application/vnd.openxmlformats-officedocument.drawingml.chart+xml"/>
  <Override PartName="/xl/charts/style260.xml" ContentType="application/vnd.ms-office.chartstyle+xml"/>
  <Override PartName="/xl/charts/colors260.xml" ContentType="application/vnd.ms-office.chartcolorstyle+xml"/>
  <Override PartName="/xl/charts/chart261.xml" ContentType="application/vnd.openxmlformats-officedocument.drawingml.chart+xml"/>
  <Override PartName="/xl/charts/style261.xml" ContentType="application/vnd.ms-office.chartstyle+xml"/>
  <Override PartName="/xl/charts/colors261.xml" ContentType="application/vnd.ms-office.chartcolorstyle+xml"/>
  <Override PartName="/xl/charts/chart262.xml" ContentType="application/vnd.openxmlformats-officedocument.drawingml.chart+xml"/>
  <Override PartName="/xl/charts/style262.xml" ContentType="application/vnd.ms-office.chartstyle+xml"/>
  <Override PartName="/xl/charts/colors262.xml" ContentType="application/vnd.ms-office.chartcolorstyle+xml"/>
  <Override PartName="/xl/charts/chart263.xml" ContentType="application/vnd.openxmlformats-officedocument.drawingml.chart+xml"/>
  <Override PartName="/xl/charts/style263.xml" ContentType="application/vnd.ms-office.chartstyle+xml"/>
  <Override PartName="/xl/charts/colors263.xml" ContentType="application/vnd.ms-office.chartcolorstyle+xml"/>
  <Override PartName="/xl/charts/chart264.xml" ContentType="application/vnd.openxmlformats-officedocument.drawingml.chart+xml"/>
  <Override PartName="/xl/charts/style264.xml" ContentType="application/vnd.ms-office.chartstyle+xml"/>
  <Override PartName="/xl/charts/colors264.xml" ContentType="application/vnd.ms-office.chartcolorstyle+xml"/>
  <Override PartName="/xl/charts/chart265.xml" ContentType="application/vnd.openxmlformats-officedocument.drawingml.chart+xml"/>
  <Override PartName="/xl/charts/style265.xml" ContentType="application/vnd.ms-office.chartstyle+xml"/>
  <Override PartName="/xl/charts/colors265.xml" ContentType="application/vnd.ms-office.chartcolorstyle+xml"/>
  <Override PartName="/xl/charts/chart266.xml" ContentType="application/vnd.openxmlformats-officedocument.drawingml.chart+xml"/>
  <Override PartName="/xl/charts/style266.xml" ContentType="application/vnd.ms-office.chartstyle+xml"/>
  <Override PartName="/xl/charts/colors266.xml" ContentType="application/vnd.ms-office.chartcolorstyle+xml"/>
  <Override PartName="/xl/drawings/drawing39.xml" ContentType="application/vnd.openxmlformats-officedocument.drawing+xml"/>
  <Override PartName="/xl/charts/chart267.xml" ContentType="application/vnd.openxmlformats-officedocument.drawingml.chart+xml"/>
  <Override PartName="/xl/charts/style267.xml" ContentType="application/vnd.ms-office.chartstyle+xml"/>
  <Override PartName="/xl/charts/colors267.xml" ContentType="application/vnd.ms-office.chartcolorstyle+xml"/>
  <Override PartName="/xl/charts/chart268.xml" ContentType="application/vnd.openxmlformats-officedocument.drawingml.chart+xml"/>
  <Override PartName="/xl/charts/style268.xml" ContentType="application/vnd.ms-office.chartstyle+xml"/>
  <Override PartName="/xl/charts/colors268.xml" ContentType="application/vnd.ms-office.chartcolorstyle+xml"/>
  <Override PartName="/xl/charts/chart269.xml" ContentType="application/vnd.openxmlformats-officedocument.drawingml.chart+xml"/>
  <Override PartName="/xl/charts/style269.xml" ContentType="application/vnd.ms-office.chartstyle+xml"/>
  <Override PartName="/xl/charts/colors269.xml" ContentType="application/vnd.ms-office.chartcolorstyle+xml"/>
  <Override PartName="/xl/charts/chart270.xml" ContentType="application/vnd.openxmlformats-officedocument.drawingml.chart+xml"/>
  <Override PartName="/xl/charts/style270.xml" ContentType="application/vnd.ms-office.chartstyle+xml"/>
  <Override PartName="/xl/charts/colors270.xml" ContentType="application/vnd.ms-office.chartcolorstyle+xml"/>
  <Override PartName="/xl/charts/chart271.xml" ContentType="application/vnd.openxmlformats-officedocument.drawingml.chart+xml"/>
  <Override PartName="/xl/charts/style271.xml" ContentType="application/vnd.ms-office.chartstyle+xml"/>
  <Override PartName="/xl/charts/colors271.xml" ContentType="application/vnd.ms-office.chartcolorstyle+xml"/>
  <Override PartName="/xl/charts/chart272.xml" ContentType="application/vnd.openxmlformats-officedocument.drawingml.chart+xml"/>
  <Override PartName="/xl/charts/style272.xml" ContentType="application/vnd.ms-office.chartstyle+xml"/>
  <Override PartName="/xl/charts/colors272.xml" ContentType="application/vnd.ms-office.chartcolorstyle+xml"/>
  <Override PartName="/xl/charts/chart273.xml" ContentType="application/vnd.openxmlformats-officedocument.drawingml.chart+xml"/>
  <Override PartName="/xl/charts/style273.xml" ContentType="application/vnd.ms-office.chartstyle+xml"/>
  <Override PartName="/xl/charts/colors273.xml" ContentType="application/vnd.ms-office.chartcolorstyle+xml"/>
  <Override PartName="/xl/drawings/drawing40.xml" ContentType="application/vnd.openxmlformats-officedocument.drawing+xml"/>
  <Override PartName="/xl/charts/chart274.xml" ContentType="application/vnd.openxmlformats-officedocument.drawingml.chart+xml"/>
  <Override PartName="/xl/charts/style274.xml" ContentType="application/vnd.ms-office.chartstyle+xml"/>
  <Override PartName="/xl/charts/colors274.xml" ContentType="application/vnd.ms-office.chartcolorstyle+xml"/>
  <Override PartName="/xl/charts/chart275.xml" ContentType="application/vnd.openxmlformats-officedocument.drawingml.chart+xml"/>
  <Override PartName="/xl/charts/style275.xml" ContentType="application/vnd.ms-office.chartstyle+xml"/>
  <Override PartName="/xl/charts/colors275.xml" ContentType="application/vnd.ms-office.chartcolorstyle+xml"/>
  <Override PartName="/xl/charts/chart276.xml" ContentType="application/vnd.openxmlformats-officedocument.drawingml.chart+xml"/>
  <Override PartName="/xl/charts/style276.xml" ContentType="application/vnd.ms-office.chartstyle+xml"/>
  <Override PartName="/xl/charts/colors276.xml" ContentType="application/vnd.ms-office.chartcolorstyle+xml"/>
  <Override PartName="/xl/charts/chart277.xml" ContentType="application/vnd.openxmlformats-officedocument.drawingml.chart+xml"/>
  <Override PartName="/xl/charts/style277.xml" ContentType="application/vnd.ms-office.chartstyle+xml"/>
  <Override PartName="/xl/charts/colors277.xml" ContentType="application/vnd.ms-office.chartcolorstyle+xml"/>
  <Override PartName="/xl/charts/chart278.xml" ContentType="application/vnd.openxmlformats-officedocument.drawingml.chart+xml"/>
  <Override PartName="/xl/charts/style278.xml" ContentType="application/vnd.ms-office.chartstyle+xml"/>
  <Override PartName="/xl/charts/colors278.xml" ContentType="application/vnd.ms-office.chartcolorstyle+xml"/>
  <Override PartName="/xl/charts/chart279.xml" ContentType="application/vnd.openxmlformats-officedocument.drawingml.chart+xml"/>
  <Override PartName="/xl/charts/style279.xml" ContentType="application/vnd.ms-office.chartstyle+xml"/>
  <Override PartName="/xl/charts/colors279.xml" ContentType="application/vnd.ms-office.chartcolorstyle+xml"/>
  <Override PartName="/xl/charts/chart280.xml" ContentType="application/vnd.openxmlformats-officedocument.drawingml.chart+xml"/>
  <Override PartName="/xl/charts/style280.xml" ContentType="application/vnd.ms-office.chartstyle+xml"/>
  <Override PartName="/xl/charts/colors280.xml" ContentType="application/vnd.ms-office.chartcolorstyle+xml"/>
  <Override PartName="/xl/drawings/drawing41.xml" ContentType="application/vnd.openxmlformats-officedocument.drawing+xml"/>
  <Override PartName="/xl/charts/chart281.xml" ContentType="application/vnd.openxmlformats-officedocument.drawingml.chart+xml"/>
  <Override PartName="/xl/charts/style281.xml" ContentType="application/vnd.ms-office.chartstyle+xml"/>
  <Override PartName="/xl/charts/colors281.xml" ContentType="application/vnd.ms-office.chartcolorstyle+xml"/>
  <Override PartName="/xl/charts/chart282.xml" ContentType="application/vnd.openxmlformats-officedocument.drawingml.chart+xml"/>
  <Override PartName="/xl/charts/style282.xml" ContentType="application/vnd.ms-office.chartstyle+xml"/>
  <Override PartName="/xl/charts/colors282.xml" ContentType="application/vnd.ms-office.chartcolorstyle+xml"/>
  <Override PartName="/xl/charts/chart283.xml" ContentType="application/vnd.openxmlformats-officedocument.drawingml.chart+xml"/>
  <Override PartName="/xl/charts/style283.xml" ContentType="application/vnd.ms-office.chartstyle+xml"/>
  <Override PartName="/xl/charts/colors283.xml" ContentType="application/vnd.ms-office.chartcolorstyle+xml"/>
  <Override PartName="/xl/charts/chart284.xml" ContentType="application/vnd.openxmlformats-officedocument.drawingml.chart+xml"/>
  <Override PartName="/xl/charts/style284.xml" ContentType="application/vnd.ms-office.chartstyle+xml"/>
  <Override PartName="/xl/charts/colors284.xml" ContentType="application/vnd.ms-office.chartcolorstyle+xml"/>
  <Override PartName="/xl/charts/chart285.xml" ContentType="application/vnd.openxmlformats-officedocument.drawingml.chart+xml"/>
  <Override PartName="/xl/charts/style285.xml" ContentType="application/vnd.ms-office.chartstyle+xml"/>
  <Override PartName="/xl/charts/colors285.xml" ContentType="application/vnd.ms-office.chartcolorstyle+xml"/>
  <Override PartName="/xl/charts/chart286.xml" ContentType="application/vnd.openxmlformats-officedocument.drawingml.chart+xml"/>
  <Override PartName="/xl/charts/style286.xml" ContentType="application/vnd.ms-office.chartstyle+xml"/>
  <Override PartName="/xl/charts/colors286.xml" ContentType="application/vnd.ms-office.chartcolorstyle+xml"/>
  <Override PartName="/xl/charts/chart287.xml" ContentType="application/vnd.openxmlformats-officedocument.drawingml.chart+xml"/>
  <Override PartName="/xl/charts/style287.xml" ContentType="application/vnd.ms-office.chartstyle+xml"/>
  <Override PartName="/xl/charts/colors287.xml" ContentType="application/vnd.ms-office.chartcolorstyle+xml"/>
  <Override PartName="/xl/drawings/drawing42.xml" ContentType="application/vnd.openxmlformats-officedocument.drawing+xml"/>
  <Override PartName="/xl/charts/chart288.xml" ContentType="application/vnd.openxmlformats-officedocument.drawingml.chart+xml"/>
  <Override PartName="/xl/charts/style288.xml" ContentType="application/vnd.ms-office.chartstyle+xml"/>
  <Override PartName="/xl/charts/colors288.xml" ContentType="application/vnd.ms-office.chartcolorstyle+xml"/>
  <Override PartName="/xl/charts/chart289.xml" ContentType="application/vnd.openxmlformats-officedocument.drawingml.chart+xml"/>
  <Override PartName="/xl/charts/style289.xml" ContentType="application/vnd.ms-office.chartstyle+xml"/>
  <Override PartName="/xl/charts/colors289.xml" ContentType="application/vnd.ms-office.chartcolorstyle+xml"/>
  <Override PartName="/xl/charts/chart290.xml" ContentType="application/vnd.openxmlformats-officedocument.drawingml.chart+xml"/>
  <Override PartName="/xl/charts/style290.xml" ContentType="application/vnd.ms-office.chartstyle+xml"/>
  <Override PartName="/xl/charts/colors290.xml" ContentType="application/vnd.ms-office.chartcolorstyle+xml"/>
  <Override PartName="/xl/charts/chart291.xml" ContentType="application/vnd.openxmlformats-officedocument.drawingml.chart+xml"/>
  <Override PartName="/xl/charts/style291.xml" ContentType="application/vnd.ms-office.chartstyle+xml"/>
  <Override PartName="/xl/charts/colors291.xml" ContentType="application/vnd.ms-office.chartcolorstyle+xml"/>
  <Override PartName="/xl/charts/chart292.xml" ContentType="application/vnd.openxmlformats-officedocument.drawingml.chart+xml"/>
  <Override PartName="/xl/charts/style292.xml" ContentType="application/vnd.ms-office.chartstyle+xml"/>
  <Override PartName="/xl/charts/colors292.xml" ContentType="application/vnd.ms-office.chartcolorstyle+xml"/>
  <Override PartName="/xl/charts/chart293.xml" ContentType="application/vnd.openxmlformats-officedocument.drawingml.chart+xml"/>
  <Override PartName="/xl/charts/style293.xml" ContentType="application/vnd.ms-office.chartstyle+xml"/>
  <Override PartName="/xl/charts/colors293.xml" ContentType="application/vnd.ms-office.chartcolorstyle+xml"/>
  <Override PartName="/xl/charts/chart294.xml" ContentType="application/vnd.openxmlformats-officedocument.drawingml.chart+xml"/>
  <Override PartName="/xl/charts/style294.xml" ContentType="application/vnd.ms-office.chartstyle+xml"/>
  <Override PartName="/xl/charts/colors294.xml" ContentType="application/vnd.ms-office.chartcolorstyle+xml"/>
  <Override PartName="/xl/drawings/drawing43.xml" ContentType="application/vnd.openxmlformats-officedocument.drawing+xml"/>
  <Override PartName="/xl/charts/chart295.xml" ContentType="application/vnd.openxmlformats-officedocument.drawingml.chart+xml"/>
  <Override PartName="/xl/charts/style295.xml" ContentType="application/vnd.ms-office.chartstyle+xml"/>
  <Override PartName="/xl/charts/colors295.xml" ContentType="application/vnd.ms-office.chartcolorstyle+xml"/>
  <Override PartName="/xl/charts/chart296.xml" ContentType="application/vnd.openxmlformats-officedocument.drawingml.chart+xml"/>
  <Override PartName="/xl/charts/style296.xml" ContentType="application/vnd.ms-office.chartstyle+xml"/>
  <Override PartName="/xl/charts/colors296.xml" ContentType="application/vnd.ms-office.chartcolorstyle+xml"/>
  <Override PartName="/xl/charts/chart297.xml" ContentType="application/vnd.openxmlformats-officedocument.drawingml.chart+xml"/>
  <Override PartName="/xl/charts/style297.xml" ContentType="application/vnd.ms-office.chartstyle+xml"/>
  <Override PartName="/xl/charts/colors297.xml" ContentType="application/vnd.ms-office.chartcolorstyle+xml"/>
  <Override PartName="/xl/charts/chart298.xml" ContentType="application/vnd.openxmlformats-officedocument.drawingml.chart+xml"/>
  <Override PartName="/xl/charts/style298.xml" ContentType="application/vnd.ms-office.chartstyle+xml"/>
  <Override PartName="/xl/charts/colors298.xml" ContentType="application/vnd.ms-office.chartcolorstyle+xml"/>
  <Override PartName="/xl/charts/chart299.xml" ContentType="application/vnd.openxmlformats-officedocument.drawingml.chart+xml"/>
  <Override PartName="/xl/charts/style299.xml" ContentType="application/vnd.ms-office.chartstyle+xml"/>
  <Override PartName="/xl/charts/colors299.xml" ContentType="application/vnd.ms-office.chartcolorstyle+xml"/>
  <Override PartName="/xl/charts/chart300.xml" ContentType="application/vnd.openxmlformats-officedocument.drawingml.chart+xml"/>
  <Override PartName="/xl/charts/style300.xml" ContentType="application/vnd.ms-office.chartstyle+xml"/>
  <Override PartName="/xl/charts/colors300.xml" ContentType="application/vnd.ms-office.chartcolorstyle+xml"/>
  <Override PartName="/xl/charts/chart301.xml" ContentType="application/vnd.openxmlformats-officedocument.drawingml.chart+xml"/>
  <Override PartName="/xl/charts/style301.xml" ContentType="application/vnd.ms-office.chartstyle+xml"/>
  <Override PartName="/xl/charts/colors301.xml" ContentType="application/vnd.ms-office.chartcolorstyle+xml"/>
  <Override PartName="/xl/drawings/drawing44.xml" ContentType="application/vnd.openxmlformats-officedocument.drawing+xml"/>
  <Override PartName="/xl/charts/chart302.xml" ContentType="application/vnd.openxmlformats-officedocument.drawingml.chart+xml"/>
  <Override PartName="/xl/charts/style302.xml" ContentType="application/vnd.ms-office.chartstyle+xml"/>
  <Override PartName="/xl/charts/colors302.xml" ContentType="application/vnd.ms-office.chartcolorstyle+xml"/>
  <Override PartName="/xl/charts/chart303.xml" ContentType="application/vnd.openxmlformats-officedocument.drawingml.chart+xml"/>
  <Override PartName="/xl/charts/style303.xml" ContentType="application/vnd.ms-office.chartstyle+xml"/>
  <Override PartName="/xl/charts/colors303.xml" ContentType="application/vnd.ms-office.chartcolorstyle+xml"/>
  <Override PartName="/xl/charts/chart304.xml" ContentType="application/vnd.openxmlformats-officedocument.drawingml.chart+xml"/>
  <Override PartName="/xl/charts/style304.xml" ContentType="application/vnd.ms-office.chartstyle+xml"/>
  <Override PartName="/xl/charts/colors304.xml" ContentType="application/vnd.ms-office.chartcolorstyle+xml"/>
  <Override PartName="/xl/charts/chart305.xml" ContentType="application/vnd.openxmlformats-officedocument.drawingml.chart+xml"/>
  <Override PartName="/xl/charts/style305.xml" ContentType="application/vnd.ms-office.chartstyle+xml"/>
  <Override PartName="/xl/charts/colors305.xml" ContentType="application/vnd.ms-office.chartcolorstyle+xml"/>
  <Override PartName="/xl/charts/chart306.xml" ContentType="application/vnd.openxmlformats-officedocument.drawingml.chart+xml"/>
  <Override PartName="/xl/charts/style306.xml" ContentType="application/vnd.ms-office.chartstyle+xml"/>
  <Override PartName="/xl/charts/colors306.xml" ContentType="application/vnd.ms-office.chartcolorstyle+xml"/>
  <Override PartName="/xl/charts/chart307.xml" ContentType="application/vnd.openxmlformats-officedocument.drawingml.chart+xml"/>
  <Override PartName="/xl/charts/style307.xml" ContentType="application/vnd.ms-office.chartstyle+xml"/>
  <Override PartName="/xl/charts/colors307.xml" ContentType="application/vnd.ms-office.chartcolorstyle+xml"/>
  <Override PartName="/xl/charts/chart308.xml" ContentType="application/vnd.openxmlformats-officedocument.drawingml.chart+xml"/>
  <Override PartName="/xl/charts/style308.xml" ContentType="application/vnd.ms-office.chartstyle+xml"/>
  <Override PartName="/xl/charts/colors308.xml" ContentType="application/vnd.ms-office.chartcolorstyle+xml"/>
  <Override PartName="/xl/drawings/drawing45.xml" ContentType="application/vnd.openxmlformats-officedocument.drawing+xml"/>
  <Override PartName="/xl/charts/chart309.xml" ContentType="application/vnd.openxmlformats-officedocument.drawingml.chart+xml"/>
  <Override PartName="/xl/charts/style309.xml" ContentType="application/vnd.ms-office.chartstyle+xml"/>
  <Override PartName="/xl/charts/colors309.xml" ContentType="application/vnd.ms-office.chartcolorstyle+xml"/>
  <Override PartName="/xl/charts/chart310.xml" ContentType="application/vnd.openxmlformats-officedocument.drawingml.chart+xml"/>
  <Override PartName="/xl/charts/style310.xml" ContentType="application/vnd.ms-office.chartstyle+xml"/>
  <Override PartName="/xl/charts/colors310.xml" ContentType="application/vnd.ms-office.chartcolorstyle+xml"/>
  <Override PartName="/xl/charts/chart311.xml" ContentType="application/vnd.openxmlformats-officedocument.drawingml.chart+xml"/>
  <Override PartName="/xl/charts/style311.xml" ContentType="application/vnd.ms-office.chartstyle+xml"/>
  <Override PartName="/xl/charts/colors311.xml" ContentType="application/vnd.ms-office.chartcolorstyle+xml"/>
  <Override PartName="/xl/charts/chart312.xml" ContentType="application/vnd.openxmlformats-officedocument.drawingml.chart+xml"/>
  <Override PartName="/xl/charts/style312.xml" ContentType="application/vnd.ms-office.chartstyle+xml"/>
  <Override PartName="/xl/charts/colors312.xml" ContentType="application/vnd.ms-office.chartcolorstyle+xml"/>
  <Override PartName="/xl/charts/chart313.xml" ContentType="application/vnd.openxmlformats-officedocument.drawingml.chart+xml"/>
  <Override PartName="/xl/charts/style313.xml" ContentType="application/vnd.ms-office.chartstyle+xml"/>
  <Override PartName="/xl/charts/colors313.xml" ContentType="application/vnd.ms-office.chartcolorstyle+xml"/>
  <Override PartName="/xl/charts/chart314.xml" ContentType="application/vnd.openxmlformats-officedocument.drawingml.chart+xml"/>
  <Override PartName="/xl/charts/style314.xml" ContentType="application/vnd.ms-office.chartstyle+xml"/>
  <Override PartName="/xl/charts/colors314.xml" ContentType="application/vnd.ms-office.chartcolorstyle+xml"/>
  <Override PartName="/xl/charts/chart315.xml" ContentType="application/vnd.openxmlformats-officedocument.drawingml.chart+xml"/>
  <Override PartName="/xl/charts/style315.xml" ContentType="application/vnd.ms-office.chartstyle+xml"/>
  <Override PartName="/xl/charts/colors315.xml" ContentType="application/vnd.ms-office.chartcolorstyle+xml"/>
  <Override PartName="/xl/drawings/drawing46.xml" ContentType="application/vnd.openxmlformats-officedocument.drawing+xml"/>
  <Override PartName="/xl/charts/chart316.xml" ContentType="application/vnd.openxmlformats-officedocument.drawingml.chart+xml"/>
  <Override PartName="/xl/charts/style316.xml" ContentType="application/vnd.ms-office.chartstyle+xml"/>
  <Override PartName="/xl/charts/colors316.xml" ContentType="application/vnd.ms-office.chartcolorstyle+xml"/>
  <Override PartName="/xl/charts/chart317.xml" ContentType="application/vnd.openxmlformats-officedocument.drawingml.chart+xml"/>
  <Override PartName="/xl/charts/style317.xml" ContentType="application/vnd.ms-office.chartstyle+xml"/>
  <Override PartName="/xl/charts/colors317.xml" ContentType="application/vnd.ms-office.chartcolorstyle+xml"/>
  <Override PartName="/xl/charts/chart318.xml" ContentType="application/vnd.openxmlformats-officedocument.drawingml.chart+xml"/>
  <Override PartName="/xl/charts/style318.xml" ContentType="application/vnd.ms-office.chartstyle+xml"/>
  <Override PartName="/xl/charts/colors318.xml" ContentType="application/vnd.ms-office.chartcolorstyle+xml"/>
  <Override PartName="/xl/charts/chart319.xml" ContentType="application/vnd.openxmlformats-officedocument.drawingml.chart+xml"/>
  <Override PartName="/xl/charts/style319.xml" ContentType="application/vnd.ms-office.chartstyle+xml"/>
  <Override PartName="/xl/charts/colors319.xml" ContentType="application/vnd.ms-office.chartcolorstyle+xml"/>
  <Override PartName="/xl/charts/chart320.xml" ContentType="application/vnd.openxmlformats-officedocument.drawingml.chart+xml"/>
  <Override PartName="/xl/charts/style320.xml" ContentType="application/vnd.ms-office.chartstyle+xml"/>
  <Override PartName="/xl/charts/colors320.xml" ContentType="application/vnd.ms-office.chartcolorstyle+xml"/>
  <Override PartName="/xl/charts/chart321.xml" ContentType="application/vnd.openxmlformats-officedocument.drawingml.chart+xml"/>
  <Override PartName="/xl/charts/style321.xml" ContentType="application/vnd.ms-office.chartstyle+xml"/>
  <Override PartName="/xl/charts/colors321.xml" ContentType="application/vnd.ms-office.chartcolorstyle+xml"/>
  <Override PartName="/xl/charts/chart322.xml" ContentType="application/vnd.openxmlformats-officedocument.drawingml.chart+xml"/>
  <Override PartName="/xl/charts/style322.xml" ContentType="application/vnd.ms-office.chartstyle+xml"/>
  <Override PartName="/xl/charts/colors322.xml" ContentType="application/vnd.ms-office.chartcolorstyle+xml"/>
  <Override PartName="/xl/drawings/drawing47.xml" ContentType="application/vnd.openxmlformats-officedocument.drawing+xml"/>
  <Override PartName="/xl/charts/chart323.xml" ContentType="application/vnd.openxmlformats-officedocument.drawingml.chart+xml"/>
  <Override PartName="/xl/charts/style323.xml" ContentType="application/vnd.ms-office.chartstyle+xml"/>
  <Override PartName="/xl/charts/colors323.xml" ContentType="application/vnd.ms-office.chartcolorstyle+xml"/>
  <Override PartName="/xl/charts/chart324.xml" ContentType="application/vnd.openxmlformats-officedocument.drawingml.chart+xml"/>
  <Override PartName="/xl/charts/style324.xml" ContentType="application/vnd.ms-office.chartstyle+xml"/>
  <Override PartName="/xl/charts/colors324.xml" ContentType="application/vnd.ms-office.chartcolorstyle+xml"/>
  <Override PartName="/xl/charts/chart325.xml" ContentType="application/vnd.openxmlformats-officedocument.drawingml.chart+xml"/>
  <Override PartName="/xl/charts/style325.xml" ContentType="application/vnd.ms-office.chartstyle+xml"/>
  <Override PartName="/xl/charts/colors325.xml" ContentType="application/vnd.ms-office.chartcolorstyle+xml"/>
  <Override PartName="/xl/charts/chart326.xml" ContentType="application/vnd.openxmlformats-officedocument.drawingml.chart+xml"/>
  <Override PartName="/xl/charts/style326.xml" ContentType="application/vnd.ms-office.chartstyle+xml"/>
  <Override PartName="/xl/charts/colors326.xml" ContentType="application/vnd.ms-office.chartcolorstyle+xml"/>
  <Override PartName="/xl/charts/chart327.xml" ContentType="application/vnd.openxmlformats-officedocument.drawingml.chart+xml"/>
  <Override PartName="/xl/charts/style327.xml" ContentType="application/vnd.ms-office.chartstyle+xml"/>
  <Override PartName="/xl/charts/colors327.xml" ContentType="application/vnd.ms-office.chartcolorstyle+xml"/>
  <Override PartName="/xl/charts/chart328.xml" ContentType="application/vnd.openxmlformats-officedocument.drawingml.chart+xml"/>
  <Override PartName="/xl/charts/style328.xml" ContentType="application/vnd.ms-office.chartstyle+xml"/>
  <Override PartName="/xl/charts/colors328.xml" ContentType="application/vnd.ms-office.chartcolorstyle+xml"/>
  <Override PartName="/xl/charts/chart329.xml" ContentType="application/vnd.openxmlformats-officedocument.drawingml.chart+xml"/>
  <Override PartName="/xl/charts/style329.xml" ContentType="application/vnd.ms-office.chartstyle+xml"/>
  <Override PartName="/xl/charts/colors329.xml" ContentType="application/vnd.ms-office.chartcolorstyle+xml"/>
  <Override PartName="/xl/drawings/drawing48.xml" ContentType="application/vnd.openxmlformats-officedocument.drawing+xml"/>
  <Override PartName="/xl/charts/chart330.xml" ContentType="application/vnd.openxmlformats-officedocument.drawingml.chart+xml"/>
  <Override PartName="/xl/charts/style330.xml" ContentType="application/vnd.ms-office.chartstyle+xml"/>
  <Override PartName="/xl/charts/colors330.xml" ContentType="application/vnd.ms-office.chartcolorstyle+xml"/>
  <Override PartName="/xl/charts/chart331.xml" ContentType="application/vnd.openxmlformats-officedocument.drawingml.chart+xml"/>
  <Override PartName="/xl/charts/style331.xml" ContentType="application/vnd.ms-office.chartstyle+xml"/>
  <Override PartName="/xl/charts/colors331.xml" ContentType="application/vnd.ms-office.chartcolorstyle+xml"/>
  <Override PartName="/xl/charts/chart332.xml" ContentType="application/vnd.openxmlformats-officedocument.drawingml.chart+xml"/>
  <Override PartName="/xl/charts/style332.xml" ContentType="application/vnd.ms-office.chartstyle+xml"/>
  <Override PartName="/xl/charts/colors332.xml" ContentType="application/vnd.ms-office.chartcolorstyle+xml"/>
  <Override PartName="/xl/charts/chart333.xml" ContentType="application/vnd.openxmlformats-officedocument.drawingml.chart+xml"/>
  <Override PartName="/xl/charts/style333.xml" ContentType="application/vnd.ms-office.chartstyle+xml"/>
  <Override PartName="/xl/charts/colors333.xml" ContentType="application/vnd.ms-office.chartcolorstyle+xml"/>
  <Override PartName="/xl/charts/chart334.xml" ContentType="application/vnd.openxmlformats-officedocument.drawingml.chart+xml"/>
  <Override PartName="/xl/charts/style334.xml" ContentType="application/vnd.ms-office.chartstyle+xml"/>
  <Override PartName="/xl/charts/colors334.xml" ContentType="application/vnd.ms-office.chartcolorstyle+xml"/>
  <Override PartName="/xl/charts/chart335.xml" ContentType="application/vnd.openxmlformats-officedocument.drawingml.chart+xml"/>
  <Override PartName="/xl/charts/style335.xml" ContentType="application/vnd.ms-office.chartstyle+xml"/>
  <Override PartName="/xl/charts/colors335.xml" ContentType="application/vnd.ms-office.chartcolorstyle+xml"/>
  <Override PartName="/xl/charts/chart336.xml" ContentType="application/vnd.openxmlformats-officedocument.drawingml.chart+xml"/>
  <Override PartName="/xl/charts/style336.xml" ContentType="application/vnd.ms-office.chartstyle+xml"/>
  <Override PartName="/xl/charts/colors336.xml" ContentType="application/vnd.ms-office.chartcolorstyle+xml"/>
  <Override PartName="/xl/drawings/drawing49.xml" ContentType="application/vnd.openxmlformats-officedocument.drawing+xml"/>
  <Override PartName="/xl/charts/chart337.xml" ContentType="application/vnd.openxmlformats-officedocument.drawingml.chart+xml"/>
  <Override PartName="/xl/charts/style337.xml" ContentType="application/vnd.ms-office.chartstyle+xml"/>
  <Override PartName="/xl/charts/colors337.xml" ContentType="application/vnd.ms-office.chartcolorstyle+xml"/>
  <Override PartName="/xl/charts/chart338.xml" ContentType="application/vnd.openxmlformats-officedocument.drawingml.chart+xml"/>
  <Override PartName="/xl/charts/style338.xml" ContentType="application/vnd.ms-office.chartstyle+xml"/>
  <Override PartName="/xl/charts/colors338.xml" ContentType="application/vnd.ms-office.chartcolorstyle+xml"/>
  <Override PartName="/xl/charts/chart339.xml" ContentType="application/vnd.openxmlformats-officedocument.drawingml.chart+xml"/>
  <Override PartName="/xl/charts/style339.xml" ContentType="application/vnd.ms-office.chartstyle+xml"/>
  <Override PartName="/xl/charts/colors339.xml" ContentType="application/vnd.ms-office.chartcolorstyle+xml"/>
  <Override PartName="/xl/charts/chart340.xml" ContentType="application/vnd.openxmlformats-officedocument.drawingml.chart+xml"/>
  <Override PartName="/xl/charts/style340.xml" ContentType="application/vnd.ms-office.chartstyle+xml"/>
  <Override PartName="/xl/charts/colors340.xml" ContentType="application/vnd.ms-office.chartcolorstyle+xml"/>
  <Override PartName="/xl/charts/chart341.xml" ContentType="application/vnd.openxmlformats-officedocument.drawingml.chart+xml"/>
  <Override PartName="/xl/charts/style341.xml" ContentType="application/vnd.ms-office.chartstyle+xml"/>
  <Override PartName="/xl/charts/colors341.xml" ContentType="application/vnd.ms-office.chartcolorstyle+xml"/>
  <Override PartName="/xl/charts/chart342.xml" ContentType="application/vnd.openxmlformats-officedocument.drawingml.chart+xml"/>
  <Override PartName="/xl/charts/style342.xml" ContentType="application/vnd.ms-office.chartstyle+xml"/>
  <Override PartName="/xl/charts/colors342.xml" ContentType="application/vnd.ms-office.chartcolorstyle+xml"/>
  <Override PartName="/xl/charts/chart343.xml" ContentType="application/vnd.openxmlformats-officedocument.drawingml.chart+xml"/>
  <Override PartName="/xl/charts/style343.xml" ContentType="application/vnd.ms-office.chartstyle+xml"/>
  <Override PartName="/xl/charts/colors34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3bf59711bc494b/_Houses/Great Oaks/Solar/Calc/"/>
    </mc:Choice>
  </mc:AlternateContent>
  <xr:revisionPtr revIDLastSave="1" documentId="8_{5E2F364A-9AB8-4B5B-80ED-CA5FD122A055}" xr6:coauthVersionLast="47" xr6:coauthVersionMax="47" xr10:uidLastSave="{68B8D704-0B06-49EC-B76F-D25DF6E5F206}"/>
  <bookViews>
    <workbookView xWindow="-120" yWindow="-120" windowWidth="29040" windowHeight="17520" tabRatio="787" activeTab="2" xr2:uid="{8E21B5AD-6625-994D-A368-41239D2E2A00}"/>
  </bookViews>
  <sheets>
    <sheet name="ORIG" sheetId="6" r:id="rId1"/>
    <sheet name="Data" sheetId="55" r:id="rId2"/>
    <sheet name="Home Consumption Data" sheetId="3" r:id="rId3"/>
    <sheet name="Sheet2" sheetId="5" r:id="rId4"/>
    <sheet name="S1B" sheetId="53" r:id="rId5"/>
    <sheet name="S2B" sheetId="51" r:id="rId6"/>
    <sheet name="S3B" sheetId="50" r:id="rId7"/>
    <sheet name="S4B" sheetId="49" r:id="rId8"/>
    <sheet name="S5B" sheetId="48" r:id="rId9"/>
    <sheet name="S6B" sheetId="47" r:id="rId10"/>
    <sheet name="S7B" sheetId="52" r:id="rId11"/>
    <sheet name="S8B" sheetId="46" r:id="rId12"/>
    <sheet name="S9B" sheetId="45" r:id="rId13"/>
    <sheet name="S10B" sheetId="43" r:id="rId14"/>
    <sheet name="S11B" sheetId="44" r:id="rId15"/>
    <sheet name="S12B" sheetId="42" r:id="rId16"/>
    <sheet name="SN1B" sheetId="39" r:id="rId17"/>
    <sheet name="SN2B" sheetId="41" r:id="rId18"/>
    <sheet name="SN3B" sheetId="40" r:id="rId19"/>
    <sheet name="SN4B" sheetId="38" r:id="rId20"/>
    <sheet name="SN5B" sheetId="37" r:id="rId21"/>
    <sheet name="SN6B" sheetId="36" r:id="rId22"/>
    <sheet name="SN7B" sheetId="35" r:id="rId23"/>
    <sheet name="SN8B" sheetId="34" r:id="rId24"/>
    <sheet name="SN9B" sheetId="54" r:id="rId25"/>
    <sheet name="SN10B" sheetId="33" r:id="rId26"/>
    <sheet name="SN11B" sheetId="32" r:id="rId27"/>
    <sheet name="SN12B" sheetId="31" r:id="rId28"/>
    <sheet name="S1" sheetId="25" r:id="rId29"/>
    <sheet name="S2" sheetId="29" r:id="rId30"/>
    <sheet name="S3" sheetId="30" r:id="rId31"/>
    <sheet name="S4" sheetId="16" r:id="rId32"/>
    <sheet name="S5" sheetId="28" r:id="rId33"/>
    <sheet name="S6" sheetId="27" r:id="rId34"/>
    <sheet name="S7" sheetId="21" r:id="rId35"/>
    <sheet name="S8" sheetId="26" r:id="rId36"/>
    <sheet name="S9" sheetId="24" r:id="rId37"/>
    <sheet name="S10" sheetId="23" r:id="rId38"/>
    <sheet name="S11" sheetId="22" r:id="rId39"/>
    <sheet name="S12" sheetId="20" r:id="rId40"/>
    <sheet name="SN1" sheetId="19" r:id="rId41"/>
    <sheet name="SN2" sheetId="17" r:id="rId42"/>
    <sheet name="SN3" sheetId="18" r:id="rId43"/>
    <sheet name="SN4" sheetId="8" r:id="rId44"/>
    <sheet name="SN5" sheetId="15" r:id="rId45"/>
    <sheet name="SN6" sheetId="14" r:id="rId46"/>
    <sheet name="SN7" sheetId="12" r:id="rId47"/>
    <sheet name="SN8" sheetId="11" r:id="rId48"/>
    <sheet name="SN9" sheetId="10" r:id="rId49"/>
    <sheet name="SN10" sheetId="9" r:id="rId50"/>
    <sheet name="SN11" sheetId="13" r:id="rId51"/>
    <sheet name="SN12" sheetId="7" r:id="rId52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D5" i="31"/>
  <c r="D5" i="32"/>
  <c r="D5" i="33"/>
  <c r="D5" i="54"/>
  <c r="D5" i="34"/>
  <c r="D5" i="35"/>
  <c r="D5" i="36"/>
  <c r="D5" i="37"/>
  <c r="D5" i="38"/>
  <c r="D5" i="40"/>
  <c r="D5" i="41"/>
  <c r="D5" i="39"/>
  <c r="D5" i="7"/>
  <c r="D5" i="13"/>
  <c r="D5" i="9"/>
  <c r="D5" i="10"/>
  <c r="D5" i="11"/>
  <c r="D5" i="12"/>
  <c r="D5" i="14"/>
  <c r="D5" i="15"/>
  <c r="D5" i="8"/>
  <c r="D5" i="18"/>
  <c r="D5" i="17"/>
  <c r="D5" i="19"/>
  <c r="D5" i="20"/>
  <c r="D5" i="22"/>
  <c r="D5" i="23"/>
  <c r="D5" i="24"/>
  <c r="D5" i="26"/>
  <c r="D5" i="21"/>
  <c r="D5" i="27"/>
  <c r="D5" i="28"/>
  <c r="D5" i="16"/>
  <c r="D5" i="30"/>
  <c r="D5" i="29"/>
  <c r="D5" i="25"/>
  <c r="D5" i="42"/>
  <c r="D5" i="44"/>
  <c r="D5" i="43"/>
  <c r="D5" i="45"/>
  <c r="D5" i="46"/>
  <c r="D5" i="52"/>
  <c r="D5" i="47"/>
  <c r="D5" i="48"/>
  <c r="D5" i="49"/>
  <c r="D5" i="50"/>
  <c r="D5" i="51"/>
  <c r="D5" i="53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4" i="19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4" i="20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F5" i="22"/>
  <c r="F4" i="22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5" i="23"/>
  <c r="F4" i="23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5" i="24"/>
  <c r="F4" i="24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5" i="21"/>
  <c r="F4" i="21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F5" i="27"/>
  <c r="F4" i="27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F5" i="28"/>
  <c r="F4" i="28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F5" i="30"/>
  <c r="F4" i="30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F5" i="29"/>
  <c r="F4" i="29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5" i="25"/>
  <c r="F4" i="25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F4" i="31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F6" i="32"/>
  <c r="F5" i="32"/>
  <c r="F4" i="32"/>
  <c r="F27" i="33"/>
  <c r="F26" i="33"/>
  <c r="F25" i="33"/>
  <c r="F24" i="33"/>
  <c r="F23" i="33"/>
  <c r="F22" i="33"/>
  <c r="F21" i="33"/>
  <c r="F20" i="33"/>
  <c r="F19" i="33"/>
  <c r="F18" i="33"/>
  <c r="F17" i="33"/>
  <c r="F16" i="33"/>
  <c r="F15" i="33"/>
  <c r="F14" i="33"/>
  <c r="F13" i="33"/>
  <c r="F12" i="33"/>
  <c r="F11" i="33"/>
  <c r="F10" i="33"/>
  <c r="F9" i="33"/>
  <c r="F8" i="33"/>
  <c r="F7" i="33"/>
  <c r="F6" i="33"/>
  <c r="F5" i="33"/>
  <c r="F4" i="33"/>
  <c r="F27" i="54"/>
  <c r="F26" i="54"/>
  <c r="F25" i="54"/>
  <c r="F24" i="54"/>
  <c r="F23" i="54"/>
  <c r="F22" i="54"/>
  <c r="F21" i="54"/>
  <c r="F20" i="54"/>
  <c r="F19" i="54"/>
  <c r="F18" i="54"/>
  <c r="F17" i="54"/>
  <c r="F16" i="54"/>
  <c r="F15" i="54"/>
  <c r="F14" i="54"/>
  <c r="F13" i="54"/>
  <c r="F12" i="54"/>
  <c r="F11" i="54"/>
  <c r="F10" i="54"/>
  <c r="F9" i="54"/>
  <c r="F8" i="54"/>
  <c r="F7" i="54"/>
  <c r="F6" i="54"/>
  <c r="F5" i="54"/>
  <c r="F4" i="5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6" i="34"/>
  <c r="F5" i="34"/>
  <c r="F4" i="34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F8" i="35"/>
  <c r="F7" i="35"/>
  <c r="F6" i="35"/>
  <c r="F5" i="35"/>
  <c r="F4" i="35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7" i="36"/>
  <c r="F6" i="36"/>
  <c r="F5" i="36"/>
  <c r="F4" i="36"/>
  <c r="F27" i="37"/>
  <c r="F26" i="37"/>
  <c r="F25" i="37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F5" i="37"/>
  <c r="F4" i="37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6" i="38"/>
  <c r="F5" i="38"/>
  <c r="F4" i="38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" i="40"/>
  <c r="F4" i="40"/>
  <c r="F27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5" i="41"/>
  <c r="F4" i="41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5" i="39"/>
  <c r="F4" i="39"/>
  <c r="F27" i="42"/>
  <c r="F26" i="42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F8" i="42"/>
  <c r="F7" i="42"/>
  <c r="F6" i="42"/>
  <c r="F5" i="42"/>
  <c r="F4" i="42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5" i="44"/>
  <c r="F4" i="44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7" i="43"/>
  <c r="F6" i="43"/>
  <c r="F5" i="43"/>
  <c r="F4" i="43"/>
  <c r="F27" i="45"/>
  <c r="F26" i="45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8" i="45"/>
  <c r="F7" i="45"/>
  <c r="F6" i="45"/>
  <c r="F5" i="45"/>
  <c r="F4" i="45"/>
  <c r="F27" i="46"/>
  <c r="F26" i="46"/>
  <c r="F25" i="46"/>
  <c r="F24" i="46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10" i="46"/>
  <c r="F9" i="46"/>
  <c r="F8" i="46"/>
  <c r="F7" i="46"/>
  <c r="F6" i="46"/>
  <c r="F5" i="46"/>
  <c r="F4" i="46"/>
  <c r="F27" i="52"/>
  <c r="F26" i="52"/>
  <c r="F25" i="52"/>
  <c r="F24" i="52"/>
  <c r="F23" i="52"/>
  <c r="F22" i="52"/>
  <c r="F21" i="52"/>
  <c r="F20" i="52"/>
  <c r="F19" i="52"/>
  <c r="F18" i="52"/>
  <c r="F17" i="52"/>
  <c r="F16" i="52"/>
  <c r="F15" i="52"/>
  <c r="F14" i="52"/>
  <c r="F13" i="52"/>
  <c r="F12" i="52"/>
  <c r="F11" i="52"/>
  <c r="F10" i="52"/>
  <c r="F9" i="52"/>
  <c r="F8" i="52"/>
  <c r="F7" i="52"/>
  <c r="F6" i="52"/>
  <c r="F5" i="52"/>
  <c r="F4" i="52"/>
  <c r="F27" i="47"/>
  <c r="F26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F10" i="47"/>
  <c r="F9" i="47"/>
  <c r="F8" i="47"/>
  <c r="F7" i="47"/>
  <c r="F6" i="47"/>
  <c r="F5" i="47"/>
  <c r="F4" i="47"/>
  <c r="F27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8" i="48"/>
  <c r="F7" i="48"/>
  <c r="F6" i="48"/>
  <c r="F5" i="48"/>
  <c r="F4" i="48"/>
  <c r="F27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F7" i="49"/>
  <c r="F6" i="49"/>
  <c r="F5" i="49"/>
  <c r="F4" i="49"/>
  <c r="F27" i="50"/>
  <c r="F26" i="50"/>
  <c r="F25" i="50"/>
  <c r="F24" i="50"/>
  <c r="F23" i="50"/>
  <c r="F22" i="50"/>
  <c r="F21" i="50"/>
  <c r="F20" i="50"/>
  <c r="F19" i="50"/>
  <c r="F18" i="50"/>
  <c r="F17" i="50"/>
  <c r="F16" i="50"/>
  <c r="F15" i="50"/>
  <c r="F14" i="50"/>
  <c r="F13" i="50"/>
  <c r="F12" i="50"/>
  <c r="F11" i="50"/>
  <c r="F10" i="50"/>
  <c r="F9" i="50"/>
  <c r="F8" i="50"/>
  <c r="F7" i="50"/>
  <c r="F6" i="50"/>
  <c r="F5" i="50"/>
  <c r="F4" i="50"/>
  <c r="F27" i="51"/>
  <c r="F26" i="51"/>
  <c r="F25" i="51"/>
  <c r="F24" i="51"/>
  <c r="F23" i="51"/>
  <c r="F22" i="51"/>
  <c r="F21" i="51"/>
  <c r="F20" i="51"/>
  <c r="F19" i="51"/>
  <c r="F18" i="51"/>
  <c r="F17" i="51"/>
  <c r="F16" i="51"/>
  <c r="F15" i="51"/>
  <c r="F14" i="51"/>
  <c r="F13" i="51"/>
  <c r="F12" i="51"/>
  <c r="F11" i="51"/>
  <c r="F10" i="51"/>
  <c r="F9" i="51"/>
  <c r="F8" i="51"/>
  <c r="F7" i="51"/>
  <c r="F6" i="51"/>
  <c r="F5" i="51"/>
  <c r="F4" i="51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  <c r="F4" i="53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4" i="6"/>
  <c r="I4" i="34"/>
  <c r="P16" i="3"/>
  <c r="C8" i="7" s="1"/>
  <c r="P15" i="3"/>
  <c r="C8" i="13" s="1"/>
  <c r="P14" i="3"/>
  <c r="C8" i="9" s="1"/>
  <c r="P13" i="3"/>
  <c r="P12" i="3"/>
  <c r="C8" i="26" s="1"/>
  <c r="P11" i="3"/>
  <c r="P10" i="3"/>
  <c r="C8" i="27" s="1"/>
  <c r="P9" i="3"/>
  <c r="C8" i="37" s="1"/>
  <c r="P8" i="3"/>
  <c r="C8" i="8" s="1"/>
  <c r="P7" i="3"/>
  <c r="C8" i="18" s="1"/>
  <c r="P6" i="3"/>
  <c r="C8" i="17" s="1"/>
  <c r="P5" i="3"/>
  <c r="I27" i="7"/>
  <c r="I26" i="7"/>
  <c r="I25" i="7"/>
  <c r="I24" i="7"/>
  <c r="I23" i="7"/>
  <c r="I19" i="7"/>
  <c r="I18" i="7"/>
  <c r="I17" i="7"/>
  <c r="I16" i="7"/>
  <c r="I15" i="7"/>
  <c r="I14" i="7"/>
  <c r="I13" i="7"/>
  <c r="I12" i="7"/>
  <c r="I11" i="7"/>
  <c r="I10" i="7"/>
  <c r="I8" i="7"/>
  <c r="I7" i="7"/>
  <c r="I6" i="7"/>
  <c r="I5" i="7"/>
  <c r="I4" i="7"/>
  <c r="I27" i="13"/>
  <c r="I26" i="13"/>
  <c r="I25" i="13"/>
  <c r="I24" i="13"/>
  <c r="I23" i="13"/>
  <c r="I19" i="13"/>
  <c r="I18" i="13"/>
  <c r="I17" i="13"/>
  <c r="I16" i="13"/>
  <c r="I15" i="13"/>
  <c r="I14" i="13"/>
  <c r="I13" i="13"/>
  <c r="I12" i="13"/>
  <c r="I11" i="13"/>
  <c r="I10" i="13"/>
  <c r="I8" i="13"/>
  <c r="I7" i="13"/>
  <c r="I6" i="13"/>
  <c r="I5" i="13"/>
  <c r="I4" i="13"/>
  <c r="I27" i="9"/>
  <c r="I26" i="9"/>
  <c r="I25" i="9"/>
  <c r="I24" i="9"/>
  <c r="I23" i="9"/>
  <c r="I19" i="9"/>
  <c r="I18" i="9"/>
  <c r="I17" i="9"/>
  <c r="I16" i="9"/>
  <c r="I15" i="9"/>
  <c r="I14" i="9"/>
  <c r="I13" i="9"/>
  <c r="I12" i="9"/>
  <c r="I11" i="9"/>
  <c r="I10" i="9"/>
  <c r="I8" i="9"/>
  <c r="I7" i="9"/>
  <c r="I6" i="9"/>
  <c r="I5" i="9"/>
  <c r="I4" i="9"/>
  <c r="I27" i="10"/>
  <c r="I26" i="10"/>
  <c r="I25" i="10"/>
  <c r="I24" i="10"/>
  <c r="I23" i="10"/>
  <c r="I19" i="10"/>
  <c r="I18" i="10"/>
  <c r="I17" i="10"/>
  <c r="I16" i="10"/>
  <c r="I15" i="10"/>
  <c r="I14" i="10"/>
  <c r="I13" i="10"/>
  <c r="I12" i="10"/>
  <c r="I11" i="10"/>
  <c r="I10" i="10"/>
  <c r="I8" i="10"/>
  <c r="I7" i="10"/>
  <c r="I6" i="10"/>
  <c r="I5" i="10"/>
  <c r="I4" i="10"/>
  <c r="I27" i="11"/>
  <c r="I26" i="11"/>
  <c r="I25" i="11"/>
  <c r="I24" i="11"/>
  <c r="I23" i="11"/>
  <c r="I19" i="11"/>
  <c r="I18" i="11"/>
  <c r="I17" i="11"/>
  <c r="I16" i="11"/>
  <c r="I15" i="11"/>
  <c r="I14" i="11"/>
  <c r="I13" i="11"/>
  <c r="I12" i="11"/>
  <c r="I11" i="11"/>
  <c r="I10" i="11"/>
  <c r="I8" i="11"/>
  <c r="I7" i="11"/>
  <c r="I6" i="11"/>
  <c r="I5" i="11"/>
  <c r="I4" i="11"/>
  <c r="I27" i="12"/>
  <c r="I26" i="12"/>
  <c r="I25" i="12"/>
  <c r="I24" i="12"/>
  <c r="I23" i="12"/>
  <c r="I19" i="12"/>
  <c r="I18" i="12"/>
  <c r="I17" i="12"/>
  <c r="I16" i="12"/>
  <c r="I15" i="12"/>
  <c r="I14" i="12"/>
  <c r="I13" i="12"/>
  <c r="I12" i="12"/>
  <c r="I11" i="12"/>
  <c r="I10" i="12"/>
  <c r="I8" i="12"/>
  <c r="I7" i="12"/>
  <c r="I6" i="12"/>
  <c r="I5" i="12"/>
  <c r="I4" i="12"/>
  <c r="I27" i="14"/>
  <c r="I26" i="14"/>
  <c r="I25" i="14"/>
  <c r="I24" i="14"/>
  <c r="I23" i="14"/>
  <c r="I19" i="14"/>
  <c r="I18" i="14"/>
  <c r="I17" i="14"/>
  <c r="I16" i="14"/>
  <c r="I15" i="14"/>
  <c r="I14" i="14"/>
  <c r="I13" i="14"/>
  <c r="I12" i="14"/>
  <c r="I11" i="14"/>
  <c r="I10" i="14"/>
  <c r="I8" i="14"/>
  <c r="I7" i="14"/>
  <c r="I6" i="14"/>
  <c r="I5" i="14"/>
  <c r="I4" i="14"/>
  <c r="I27" i="15"/>
  <c r="I26" i="15"/>
  <c r="I25" i="15"/>
  <c r="I24" i="15"/>
  <c r="I23" i="15"/>
  <c r="I19" i="15"/>
  <c r="I18" i="15"/>
  <c r="I17" i="15"/>
  <c r="I16" i="15"/>
  <c r="I15" i="15"/>
  <c r="I14" i="15"/>
  <c r="I13" i="15"/>
  <c r="I12" i="15"/>
  <c r="I11" i="15"/>
  <c r="I10" i="15"/>
  <c r="I8" i="15"/>
  <c r="I7" i="15"/>
  <c r="I6" i="15"/>
  <c r="I5" i="15"/>
  <c r="I4" i="15"/>
  <c r="I27" i="8"/>
  <c r="I26" i="8"/>
  <c r="I25" i="8"/>
  <c r="I24" i="8"/>
  <c r="I23" i="8"/>
  <c r="I19" i="8"/>
  <c r="I18" i="8"/>
  <c r="I17" i="8"/>
  <c r="I16" i="8"/>
  <c r="I15" i="8"/>
  <c r="I14" i="8"/>
  <c r="I13" i="8"/>
  <c r="I12" i="8"/>
  <c r="I11" i="8"/>
  <c r="I10" i="8"/>
  <c r="I8" i="8"/>
  <c r="I7" i="8"/>
  <c r="I6" i="8"/>
  <c r="I5" i="8"/>
  <c r="I4" i="8"/>
  <c r="I27" i="18"/>
  <c r="I26" i="18"/>
  <c r="I25" i="18"/>
  <c r="I24" i="18"/>
  <c r="I23" i="18"/>
  <c r="I19" i="18"/>
  <c r="I18" i="18"/>
  <c r="I17" i="18"/>
  <c r="I16" i="18"/>
  <c r="I15" i="18"/>
  <c r="I14" i="18"/>
  <c r="I13" i="18"/>
  <c r="I12" i="18"/>
  <c r="I11" i="18"/>
  <c r="I10" i="18"/>
  <c r="I8" i="18"/>
  <c r="I7" i="18"/>
  <c r="I6" i="18"/>
  <c r="I5" i="18"/>
  <c r="I4" i="18"/>
  <c r="I27" i="17"/>
  <c r="I26" i="17"/>
  <c r="I25" i="17"/>
  <c r="I24" i="17"/>
  <c r="I23" i="17"/>
  <c r="I19" i="17"/>
  <c r="I18" i="17"/>
  <c r="I17" i="17"/>
  <c r="I16" i="17"/>
  <c r="I15" i="17"/>
  <c r="I14" i="17"/>
  <c r="I13" i="17"/>
  <c r="I12" i="17"/>
  <c r="I11" i="17"/>
  <c r="I10" i="17"/>
  <c r="I8" i="17"/>
  <c r="I7" i="17"/>
  <c r="I6" i="17"/>
  <c r="I5" i="17"/>
  <c r="I4" i="17"/>
  <c r="I27" i="19"/>
  <c r="I26" i="19"/>
  <c r="I25" i="19"/>
  <c r="I24" i="19"/>
  <c r="I23" i="19"/>
  <c r="I19" i="19"/>
  <c r="I18" i="19"/>
  <c r="I17" i="19"/>
  <c r="I16" i="19"/>
  <c r="I15" i="19"/>
  <c r="I14" i="19"/>
  <c r="I13" i="19"/>
  <c r="I12" i="19"/>
  <c r="I11" i="19"/>
  <c r="I10" i="19"/>
  <c r="I8" i="19"/>
  <c r="I7" i="19"/>
  <c r="I6" i="19"/>
  <c r="I5" i="19"/>
  <c r="I4" i="19"/>
  <c r="I27" i="20"/>
  <c r="I26" i="20"/>
  <c r="I25" i="20"/>
  <c r="I24" i="20"/>
  <c r="I23" i="20"/>
  <c r="I19" i="20"/>
  <c r="I18" i="20"/>
  <c r="I17" i="20"/>
  <c r="I16" i="20"/>
  <c r="I15" i="20"/>
  <c r="I14" i="20"/>
  <c r="I13" i="20"/>
  <c r="I12" i="20"/>
  <c r="I11" i="20"/>
  <c r="I10" i="20"/>
  <c r="I8" i="20"/>
  <c r="I7" i="20"/>
  <c r="I6" i="20"/>
  <c r="I5" i="20"/>
  <c r="I4" i="20"/>
  <c r="I27" i="22"/>
  <c r="I26" i="22"/>
  <c r="I25" i="22"/>
  <c r="I24" i="22"/>
  <c r="I23" i="22"/>
  <c r="I19" i="22"/>
  <c r="I18" i="22"/>
  <c r="I17" i="22"/>
  <c r="I16" i="22"/>
  <c r="I15" i="22"/>
  <c r="I14" i="22"/>
  <c r="I13" i="22"/>
  <c r="I12" i="22"/>
  <c r="I11" i="22"/>
  <c r="I10" i="22"/>
  <c r="I8" i="22"/>
  <c r="I7" i="22"/>
  <c r="I6" i="22"/>
  <c r="I5" i="22"/>
  <c r="I4" i="22"/>
  <c r="I27" i="23"/>
  <c r="I26" i="23"/>
  <c r="I25" i="23"/>
  <c r="I24" i="23"/>
  <c r="I23" i="23"/>
  <c r="I19" i="23"/>
  <c r="I18" i="23"/>
  <c r="I17" i="23"/>
  <c r="I16" i="23"/>
  <c r="I15" i="23"/>
  <c r="I14" i="23"/>
  <c r="I13" i="23"/>
  <c r="I12" i="23"/>
  <c r="I11" i="23"/>
  <c r="I10" i="23"/>
  <c r="I8" i="23"/>
  <c r="I7" i="23"/>
  <c r="I6" i="23"/>
  <c r="I5" i="23"/>
  <c r="I4" i="23"/>
  <c r="I27" i="24"/>
  <c r="I26" i="24"/>
  <c r="I25" i="24"/>
  <c r="I24" i="24"/>
  <c r="I23" i="24"/>
  <c r="I19" i="24"/>
  <c r="I18" i="24"/>
  <c r="I17" i="24"/>
  <c r="I16" i="24"/>
  <c r="I15" i="24"/>
  <c r="I14" i="24"/>
  <c r="I13" i="24"/>
  <c r="I12" i="24"/>
  <c r="I11" i="24"/>
  <c r="I10" i="24"/>
  <c r="I8" i="24"/>
  <c r="N7" i="24"/>
  <c r="I7" i="24"/>
  <c r="I6" i="24"/>
  <c r="I5" i="24"/>
  <c r="I4" i="24"/>
  <c r="I27" i="26"/>
  <c r="I26" i="26"/>
  <c r="I25" i="26"/>
  <c r="I24" i="26"/>
  <c r="I23" i="26"/>
  <c r="I19" i="26"/>
  <c r="I18" i="26"/>
  <c r="I17" i="26"/>
  <c r="I16" i="26"/>
  <c r="I15" i="26"/>
  <c r="I14" i="26"/>
  <c r="I13" i="26"/>
  <c r="I12" i="26"/>
  <c r="I11" i="26"/>
  <c r="I10" i="26"/>
  <c r="I8" i="26"/>
  <c r="I7" i="26"/>
  <c r="I6" i="26"/>
  <c r="I5" i="26"/>
  <c r="I4" i="26"/>
  <c r="I27" i="21"/>
  <c r="I26" i="21"/>
  <c r="I25" i="21"/>
  <c r="I24" i="21"/>
  <c r="I23" i="21"/>
  <c r="I19" i="21"/>
  <c r="I18" i="21"/>
  <c r="I17" i="21"/>
  <c r="I16" i="21"/>
  <c r="I15" i="21"/>
  <c r="I14" i="21"/>
  <c r="I13" i="21"/>
  <c r="I12" i="21"/>
  <c r="I11" i="21"/>
  <c r="I10" i="21"/>
  <c r="I8" i="21"/>
  <c r="I7" i="21"/>
  <c r="I6" i="21"/>
  <c r="I5" i="21"/>
  <c r="I4" i="21"/>
  <c r="I27" i="27"/>
  <c r="I26" i="27"/>
  <c r="I25" i="27"/>
  <c r="I24" i="27"/>
  <c r="I23" i="27"/>
  <c r="I19" i="27"/>
  <c r="I18" i="27"/>
  <c r="I17" i="27"/>
  <c r="I16" i="27"/>
  <c r="I15" i="27"/>
  <c r="I14" i="27"/>
  <c r="I13" i="27"/>
  <c r="I12" i="27"/>
  <c r="I11" i="27"/>
  <c r="I10" i="27"/>
  <c r="I8" i="27"/>
  <c r="I7" i="27"/>
  <c r="I6" i="27"/>
  <c r="I5" i="27"/>
  <c r="I4" i="27"/>
  <c r="I27" i="28"/>
  <c r="I26" i="28"/>
  <c r="I25" i="28"/>
  <c r="I24" i="28"/>
  <c r="I23" i="28"/>
  <c r="I19" i="28"/>
  <c r="I18" i="28"/>
  <c r="I17" i="28"/>
  <c r="I16" i="28"/>
  <c r="I15" i="28"/>
  <c r="I14" i="28"/>
  <c r="I13" i="28"/>
  <c r="I12" i="28"/>
  <c r="I11" i="28"/>
  <c r="I10" i="28"/>
  <c r="I8" i="28"/>
  <c r="I7" i="28"/>
  <c r="I6" i="28"/>
  <c r="I5" i="28"/>
  <c r="I4" i="28"/>
  <c r="I27" i="16"/>
  <c r="I26" i="16"/>
  <c r="I25" i="16"/>
  <c r="I24" i="16"/>
  <c r="I23" i="16"/>
  <c r="I19" i="16"/>
  <c r="I18" i="16"/>
  <c r="I17" i="16"/>
  <c r="I16" i="16"/>
  <c r="I15" i="16"/>
  <c r="I14" i="16"/>
  <c r="I13" i="16"/>
  <c r="I12" i="16"/>
  <c r="I11" i="16"/>
  <c r="I10" i="16"/>
  <c r="I8" i="16"/>
  <c r="I7" i="16"/>
  <c r="I6" i="16"/>
  <c r="I5" i="16"/>
  <c r="I4" i="16"/>
  <c r="I27" i="30"/>
  <c r="I26" i="30"/>
  <c r="I25" i="30"/>
  <c r="I24" i="30"/>
  <c r="I23" i="30"/>
  <c r="I19" i="30"/>
  <c r="I18" i="30"/>
  <c r="I17" i="30"/>
  <c r="I16" i="30"/>
  <c r="N15" i="30"/>
  <c r="I15" i="30"/>
  <c r="I14" i="30"/>
  <c r="I13" i="30"/>
  <c r="I12" i="30"/>
  <c r="I11" i="30"/>
  <c r="I10" i="30"/>
  <c r="I8" i="30"/>
  <c r="I7" i="30"/>
  <c r="I6" i="30"/>
  <c r="I5" i="30"/>
  <c r="I4" i="30"/>
  <c r="I27" i="29"/>
  <c r="I26" i="29"/>
  <c r="I25" i="29"/>
  <c r="I24" i="29"/>
  <c r="I23" i="29"/>
  <c r="I19" i="29"/>
  <c r="I18" i="29"/>
  <c r="I17" i="29"/>
  <c r="I16" i="29"/>
  <c r="I15" i="29"/>
  <c r="I14" i="29"/>
  <c r="I13" i="29"/>
  <c r="I12" i="29"/>
  <c r="I11" i="29"/>
  <c r="I10" i="29"/>
  <c r="I8" i="29"/>
  <c r="I7" i="29"/>
  <c r="I6" i="29"/>
  <c r="I5" i="29"/>
  <c r="I4" i="29"/>
  <c r="I27" i="25"/>
  <c r="I26" i="25"/>
  <c r="I25" i="25"/>
  <c r="I24" i="25"/>
  <c r="I23" i="25"/>
  <c r="I19" i="25"/>
  <c r="I18" i="25"/>
  <c r="I17" i="25"/>
  <c r="I16" i="25"/>
  <c r="I15" i="25"/>
  <c r="I14" i="25"/>
  <c r="I13" i="25"/>
  <c r="I12" i="25"/>
  <c r="I11" i="25"/>
  <c r="I10" i="25"/>
  <c r="I8" i="25"/>
  <c r="I7" i="25"/>
  <c r="I6" i="25"/>
  <c r="I5" i="25"/>
  <c r="I4" i="25"/>
  <c r="I27" i="31"/>
  <c r="I26" i="31"/>
  <c r="I25" i="31"/>
  <c r="I24" i="31"/>
  <c r="I23" i="31"/>
  <c r="I19" i="31"/>
  <c r="I18" i="31"/>
  <c r="I17" i="31"/>
  <c r="I16" i="31"/>
  <c r="I15" i="31"/>
  <c r="I14" i="31"/>
  <c r="I13" i="31"/>
  <c r="I12" i="31"/>
  <c r="I11" i="31"/>
  <c r="I10" i="31"/>
  <c r="I8" i="31"/>
  <c r="I7" i="31"/>
  <c r="I6" i="31"/>
  <c r="I5" i="31"/>
  <c r="I4" i="31"/>
  <c r="I27" i="32"/>
  <c r="I26" i="32"/>
  <c r="I25" i="32"/>
  <c r="I24" i="32"/>
  <c r="I23" i="32"/>
  <c r="I19" i="32"/>
  <c r="I18" i="32"/>
  <c r="I17" i="32"/>
  <c r="I16" i="32"/>
  <c r="I15" i="32"/>
  <c r="I14" i="32"/>
  <c r="I13" i="32"/>
  <c r="I12" i="32"/>
  <c r="I11" i="32"/>
  <c r="I10" i="32"/>
  <c r="I8" i="32"/>
  <c r="I7" i="32"/>
  <c r="I6" i="32"/>
  <c r="I5" i="32"/>
  <c r="I4" i="32"/>
  <c r="I27" i="33"/>
  <c r="I26" i="33"/>
  <c r="I25" i="33"/>
  <c r="I24" i="33"/>
  <c r="I23" i="33"/>
  <c r="I19" i="33"/>
  <c r="I18" i="33"/>
  <c r="I17" i="33"/>
  <c r="I16" i="33"/>
  <c r="I15" i="33"/>
  <c r="I14" i="33"/>
  <c r="I13" i="33"/>
  <c r="I12" i="33"/>
  <c r="I11" i="33"/>
  <c r="I10" i="33"/>
  <c r="I8" i="33"/>
  <c r="I7" i="33"/>
  <c r="I6" i="33"/>
  <c r="I5" i="33"/>
  <c r="I4" i="33"/>
  <c r="I27" i="54"/>
  <c r="I26" i="54"/>
  <c r="I25" i="54"/>
  <c r="I24" i="54"/>
  <c r="I23" i="54"/>
  <c r="I19" i="54"/>
  <c r="I18" i="54"/>
  <c r="I17" i="54"/>
  <c r="I16" i="54"/>
  <c r="I15" i="54"/>
  <c r="I14" i="54"/>
  <c r="I13" i="54"/>
  <c r="I12" i="54"/>
  <c r="I11" i="54"/>
  <c r="I10" i="54"/>
  <c r="I8" i="54"/>
  <c r="I7" i="54"/>
  <c r="I6" i="54"/>
  <c r="I5" i="54"/>
  <c r="I4" i="54"/>
  <c r="I27" i="34"/>
  <c r="I26" i="34"/>
  <c r="I25" i="34"/>
  <c r="I24" i="34"/>
  <c r="I23" i="34"/>
  <c r="I19" i="34"/>
  <c r="I18" i="34"/>
  <c r="I17" i="34"/>
  <c r="I16" i="34"/>
  <c r="I15" i="34"/>
  <c r="I14" i="34"/>
  <c r="I13" i="34"/>
  <c r="I12" i="34"/>
  <c r="I11" i="34"/>
  <c r="I10" i="34"/>
  <c r="I8" i="34"/>
  <c r="I7" i="34"/>
  <c r="I6" i="34"/>
  <c r="I5" i="34"/>
  <c r="I27" i="35"/>
  <c r="I26" i="35"/>
  <c r="I25" i="35"/>
  <c r="I24" i="35"/>
  <c r="I23" i="35"/>
  <c r="I19" i="35"/>
  <c r="I18" i="35"/>
  <c r="I17" i="35"/>
  <c r="I16" i="35"/>
  <c r="I15" i="35"/>
  <c r="I14" i="35"/>
  <c r="I13" i="35"/>
  <c r="I12" i="35"/>
  <c r="I11" i="35"/>
  <c r="I10" i="35"/>
  <c r="I8" i="35"/>
  <c r="I7" i="35"/>
  <c r="I6" i="35"/>
  <c r="I5" i="35"/>
  <c r="I4" i="35"/>
  <c r="I27" i="36"/>
  <c r="I26" i="36"/>
  <c r="I25" i="36"/>
  <c r="I24" i="36"/>
  <c r="I23" i="36"/>
  <c r="I19" i="36"/>
  <c r="I18" i="36"/>
  <c r="I17" i="36"/>
  <c r="I16" i="36"/>
  <c r="I15" i="36"/>
  <c r="I14" i="36"/>
  <c r="I13" i="36"/>
  <c r="I12" i="36"/>
  <c r="I11" i="36"/>
  <c r="I10" i="36"/>
  <c r="I8" i="36"/>
  <c r="I7" i="36"/>
  <c r="I6" i="36"/>
  <c r="I5" i="36"/>
  <c r="I4" i="36"/>
  <c r="I27" i="37"/>
  <c r="I26" i="37"/>
  <c r="I25" i="37"/>
  <c r="I24" i="37"/>
  <c r="I23" i="37"/>
  <c r="I19" i="37"/>
  <c r="I18" i="37"/>
  <c r="I17" i="37"/>
  <c r="I16" i="37"/>
  <c r="I15" i="37"/>
  <c r="I14" i="37"/>
  <c r="I13" i="37"/>
  <c r="I12" i="37"/>
  <c r="I11" i="37"/>
  <c r="I10" i="37"/>
  <c r="I8" i="37"/>
  <c r="I7" i="37"/>
  <c r="I6" i="37"/>
  <c r="I5" i="37"/>
  <c r="I4" i="37"/>
  <c r="I27" i="38"/>
  <c r="I26" i="38"/>
  <c r="I25" i="38"/>
  <c r="I24" i="38"/>
  <c r="I23" i="38"/>
  <c r="I19" i="38"/>
  <c r="I18" i="38"/>
  <c r="I17" i="38"/>
  <c r="I16" i="38"/>
  <c r="I15" i="38"/>
  <c r="I14" i="38"/>
  <c r="I13" i="38"/>
  <c r="I12" i="38"/>
  <c r="I11" i="38"/>
  <c r="I10" i="38"/>
  <c r="I8" i="38"/>
  <c r="I7" i="38"/>
  <c r="I6" i="38"/>
  <c r="I5" i="38"/>
  <c r="I4" i="38"/>
  <c r="I27" i="40"/>
  <c r="I26" i="40"/>
  <c r="I25" i="40"/>
  <c r="I24" i="40"/>
  <c r="I23" i="40"/>
  <c r="I19" i="40"/>
  <c r="I18" i="40"/>
  <c r="I17" i="40"/>
  <c r="I16" i="40"/>
  <c r="I15" i="40"/>
  <c r="I14" i="40"/>
  <c r="I13" i="40"/>
  <c r="I12" i="40"/>
  <c r="R11" i="40"/>
  <c r="I11" i="40"/>
  <c r="I10" i="40"/>
  <c r="I8" i="40"/>
  <c r="I7" i="40"/>
  <c r="I6" i="40"/>
  <c r="I5" i="40"/>
  <c r="I4" i="40"/>
  <c r="I27" i="41"/>
  <c r="I26" i="41"/>
  <c r="I25" i="41"/>
  <c r="I24" i="41"/>
  <c r="I23" i="41"/>
  <c r="I19" i="41"/>
  <c r="I18" i="41"/>
  <c r="I17" i="41"/>
  <c r="I16" i="41"/>
  <c r="I15" i="41"/>
  <c r="I14" i="41"/>
  <c r="I13" i="41"/>
  <c r="I12" i="41"/>
  <c r="I11" i="41"/>
  <c r="I10" i="41"/>
  <c r="I8" i="41"/>
  <c r="I7" i="41"/>
  <c r="I6" i="41"/>
  <c r="I5" i="41"/>
  <c r="I4" i="41"/>
  <c r="I27" i="39"/>
  <c r="I26" i="39"/>
  <c r="I25" i="39"/>
  <c r="I24" i="39"/>
  <c r="I23" i="39"/>
  <c r="I19" i="39"/>
  <c r="I18" i="39"/>
  <c r="I17" i="39"/>
  <c r="I16" i="39"/>
  <c r="I15" i="39"/>
  <c r="I14" i="39"/>
  <c r="I13" i="39"/>
  <c r="I12" i="39"/>
  <c r="I11" i="39"/>
  <c r="I10" i="39"/>
  <c r="I8" i="39"/>
  <c r="I7" i="39"/>
  <c r="I6" i="39"/>
  <c r="I5" i="39"/>
  <c r="I4" i="39"/>
  <c r="I27" i="42"/>
  <c r="I26" i="42"/>
  <c r="I25" i="42"/>
  <c r="I24" i="42"/>
  <c r="I23" i="42"/>
  <c r="I19" i="42"/>
  <c r="I18" i="42"/>
  <c r="I17" i="42"/>
  <c r="I16" i="42"/>
  <c r="I15" i="42"/>
  <c r="I14" i="42"/>
  <c r="I13" i="42"/>
  <c r="I12" i="42"/>
  <c r="I11" i="42"/>
  <c r="I10" i="42"/>
  <c r="I8" i="42"/>
  <c r="I7" i="42"/>
  <c r="I6" i="42"/>
  <c r="I5" i="42"/>
  <c r="I4" i="42"/>
  <c r="I27" i="44"/>
  <c r="I26" i="44"/>
  <c r="I25" i="44"/>
  <c r="I24" i="44"/>
  <c r="I23" i="44"/>
  <c r="I19" i="44"/>
  <c r="I18" i="44"/>
  <c r="I17" i="44"/>
  <c r="I16" i="44"/>
  <c r="I15" i="44"/>
  <c r="I14" i="44"/>
  <c r="I13" i="44"/>
  <c r="I12" i="44"/>
  <c r="I11" i="44"/>
  <c r="I10" i="44"/>
  <c r="I8" i="44"/>
  <c r="I7" i="44"/>
  <c r="I6" i="44"/>
  <c r="I5" i="44"/>
  <c r="I4" i="44"/>
  <c r="I27" i="43"/>
  <c r="I26" i="43"/>
  <c r="I25" i="43"/>
  <c r="I24" i="43"/>
  <c r="I23" i="43"/>
  <c r="R20" i="43"/>
  <c r="I19" i="43"/>
  <c r="I18" i="43"/>
  <c r="I17" i="43"/>
  <c r="I16" i="43"/>
  <c r="I15" i="43"/>
  <c r="I14" i="43"/>
  <c r="I13" i="43"/>
  <c r="I12" i="43"/>
  <c r="R11" i="43"/>
  <c r="I11" i="43"/>
  <c r="I10" i="43"/>
  <c r="I8" i="43"/>
  <c r="I7" i="43"/>
  <c r="I6" i="43"/>
  <c r="I5" i="43"/>
  <c r="I4" i="43"/>
  <c r="I27" i="45"/>
  <c r="I26" i="45"/>
  <c r="I25" i="45"/>
  <c r="I24" i="45"/>
  <c r="N23" i="45"/>
  <c r="I23" i="45"/>
  <c r="I19" i="45"/>
  <c r="I18" i="45"/>
  <c r="I17" i="45"/>
  <c r="I16" i="45"/>
  <c r="I15" i="45"/>
  <c r="I14" i="45"/>
  <c r="I13" i="45"/>
  <c r="I12" i="45"/>
  <c r="I11" i="45"/>
  <c r="I10" i="45"/>
  <c r="I8" i="45"/>
  <c r="I7" i="45"/>
  <c r="I6" i="45"/>
  <c r="I5" i="45"/>
  <c r="I4" i="45"/>
  <c r="R27" i="46"/>
  <c r="N27" i="46"/>
  <c r="I27" i="46"/>
  <c r="I26" i="46"/>
  <c r="I25" i="46"/>
  <c r="I24" i="46"/>
  <c r="I23" i="46"/>
  <c r="R19" i="46"/>
  <c r="N19" i="46"/>
  <c r="I19" i="46"/>
  <c r="I18" i="46"/>
  <c r="I17" i="46"/>
  <c r="I16" i="46"/>
  <c r="I15" i="46"/>
  <c r="I14" i="46"/>
  <c r="I13" i="46"/>
  <c r="I12" i="46"/>
  <c r="R11" i="46"/>
  <c r="I11" i="46"/>
  <c r="I10" i="46"/>
  <c r="I8" i="46"/>
  <c r="I7" i="46"/>
  <c r="I6" i="46"/>
  <c r="I5" i="46"/>
  <c r="I4" i="46"/>
  <c r="N27" i="52"/>
  <c r="I27" i="52"/>
  <c r="I26" i="52"/>
  <c r="I25" i="52"/>
  <c r="R24" i="52"/>
  <c r="I24" i="52"/>
  <c r="I23" i="52"/>
  <c r="R19" i="52"/>
  <c r="N19" i="52"/>
  <c r="I19" i="52"/>
  <c r="I18" i="52"/>
  <c r="I17" i="52"/>
  <c r="I16" i="52"/>
  <c r="I15" i="52"/>
  <c r="I14" i="52"/>
  <c r="I13" i="52"/>
  <c r="I12" i="52"/>
  <c r="I11" i="52"/>
  <c r="I10" i="52"/>
  <c r="I8" i="52"/>
  <c r="I7" i="52"/>
  <c r="I6" i="52"/>
  <c r="I5" i="52"/>
  <c r="I4" i="52"/>
  <c r="I27" i="47"/>
  <c r="I26" i="47"/>
  <c r="I25" i="47"/>
  <c r="R24" i="47"/>
  <c r="I24" i="47"/>
  <c r="I23" i="47"/>
  <c r="N19" i="47"/>
  <c r="I19" i="47"/>
  <c r="I18" i="47"/>
  <c r="I17" i="47"/>
  <c r="R16" i="47"/>
  <c r="I16" i="47"/>
  <c r="I15" i="47"/>
  <c r="I14" i="47"/>
  <c r="I13" i="47"/>
  <c r="I12" i="47"/>
  <c r="I11" i="47"/>
  <c r="I10" i="47"/>
  <c r="I8" i="47"/>
  <c r="I7" i="47"/>
  <c r="I6" i="47"/>
  <c r="I5" i="47"/>
  <c r="I4" i="47"/>
  <c r="I27" i="48"/>
  <c r="I26" i="48"/>
  <c r="I25" i="48"/>
  <c r="I24" i="48"/>
  <c r="I23" i="48"/>
  <c r="I19" i="48"/>
  <c r="I18" i="48"/>
  <c r="I17" i="48"/>
  <c r="I16" i="48"/>
  <c r="I15" i="48"/>
  <c r="I14" i="48"/>
  <c r="I13" i="48"/>
  <c r="I12" i="48"/>
  <c r="I11" i="48"/>
  <c r="I10" i="48"/>
  <c r="I8" i="48"/>
  <c r="I7" i="48"/>
  <c r="I6" i="48"/>
  <c r="I5" i="48"/>
  <c r="I4" i="48"/>
  <c r="I27" i="49"/>
  <c r="I26" i="49"/>
  <c r="I25" i="49"/>
  <c r="I24" i="49"/>
  <c r="I23" i="49"/>
  <c r="I22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6" i="49"/>
  <c r="I5" i="49"/>
  <c r="I4" i="49"/>
  <c r="I27" i="50"/>
  <c r="I26" i="50"/>
  <c r="I25" i="50"/>
  <c r="I24" i="50"/>
  <c r="I23" i="50"/>
  <c r="I19" i="50"/>
  <c r="I18" i="50"/>
  <c r="I17" i="50"/>
  <c r="I16" i="50"/>
  <c r="I15" i="50"/>
  <c r="I14" i="50"/>
  <c r="I13" i="50"/>
  <c r="I12" i="50"/>
  <c r="I11" i="50"/>
  <c r="I10" i="50"/>
  <c r="I9" i="50"/>
  <c r="R8" i="50"/>
  <c r="I8" i="50"/>
  <c r="I7" i="50"/>
  <c r="I6" i="50"/>
  <c r="I5" i="50"/>
  <c r="I4" i="50"/>
  <c r="R27" i="51"/>
  <c r="N27" i="51"/>
  <c r="I27" i="51"/>
  <c r="I26" i="51"/>
  <c r="I25" i="51"/>
  <c r="I24" i="51"/>
  <c r="I23" i="51"/>
  <c r="R19" i="51"/>
  <c r="N19" i="51"/>
  <c r="I19" i="51"/>
  <c r="I18" i="51"/>
  <c r="I17" i="51"/>
  <c r="I16" i="51"/>
  <c r="I15" i="51"/>
  <c r="I14" i="51"/>
  <c r="I13" i="51"/>
  <c r="I12" i="51"/>
  <c r="I11" i="51"/>
  <c r="I10" i="51"/>
  <c r="I8" i="51"/>
  <c r="I7" i="51"/>
  <c r="I6" i="51"/>
  <c r="I5" i="51"/>
  <c r="I4" i="51"/>
  <c r="R27" i="53"/>
  <c r="I27" i="53"/>
  <c r="I26" i="53"/>
  <c r="I25" i="53"/>
  <c r="I24" i="53"/>
  <c r="I23" i="53"/>
  <c r="R20" i="53"/>
  <c r="I19" i="53"/>
  <c r="I18" i="53"/>
  <c r="I17" i="53"/>
  <c r="I16" i="53"/>
  <c r="R15" i="53"/>
  <c r="I15" i="53"/>
  <c r="I14" i="53"/>
  <c r="I13" i="53"/>
  <c r="I12" i="53"/>
  <c r="I11" i="53"/>
  <c r="I10" i="53"/>
  <c r="I9" i="53"/>
  <c r="I8" i="53"/>
  <c r="I7" i="53"/>
  <c r="I6" i="53"/>
  <c r="I5" i="53"/>
  <c r="I4" i="53"/>
  <c r="F6" i="3"/>
  <c r="F7" i="3"/>
  <c r="R6" i="22" s="1"/>
  <c r="F8" i="3"/>
  <c r="R7" i="35" s="1"/>
  <c r="F9" i="3"/>
  <c r="R8" i="38" s="1"/>
  <c r="F10" i="3"/>
  <c r="R9" i="45" s="1"/>
  <c r="F11" i="3"/>
  <c r="F12" i="3"/>
  <c r="R11" i="38" s="1"/>
  <c r="F13" i="3"/>
  <c r="R12" i="53" s="1"/>
  <c r="F14" i="3"/>
  <c r="F15" i="3"/>
  <c r="R14" i="46" s="1"/>
  <c r="F16" i="3"/>
  <c r="R15" i="46" s="1"/>
  <c r="F17" i="3"/>
  <c r="R16" i="41" s="1"/>
  <c r="F18" i="3"/>
  <c r="R17" i="34" s="1"/>
  <c r="F19" i="3"/>
  <c r="F20" i="3"/>
  <c r="R19" i="41" s="1"/>
  <c r="F21" i="3"/>
  <c r="F22" i="3"/>
  <c r="R21" i="36" s="1"/>
  <c r="F23" i="3"/>
  <c r="F24" i="3"/>
  <c r="R23" i="46" s="1"/>
  <c r="F25" i="3"/>
  <c r="R24" i="37" s="1"/>
  <c r="F26" i="3"/>
  <c r="R25" i="46" s="1"/>
  <c r="F27" i="3"/>
  <c r="R26" i="34" s="1"/>
  <c r="F28" i="3"/>
  <c r="R27" i="39" s="1"/>
  <c r="F5" i="3"/>
  <c r="R4" i="53" s="1"/>
  <c r="E6" i="3"/>
  <c r="E7" i="3"/>
  <c r="N6" i="41" s="1"/>
  <c r="E8" i="3"/>
  <c r="N7" i="45" s="1"/>
  <c r="E9" i="3"/>
  <c r="N8" i="34" s="1"/>
  <c r="E10" i="3"/>
  <c r="N9" i="45" s="1"/>
  <c r="E11" i="3"/>
  <c r="E12" i="3"/>
  <c r="N11" i="46" s="1"/>
  <c r="E13" i="3"/>
  <c r="E14" i="3"/>
  <c r="N13" i="34" s="1"/>
  <c r="E15" i="3"/>
  <c r="N14" i="41" s="1"/>
  <c r="E16" i="3"/>
  <c r="N15" i="46" s="1"/>
  <c r="E17" i="3"/>
  <c r="N16" i="36" s="1"/>
  <c r="E18" i="3"/>
  <c r="N17" i="46" s="1"/>
  <c r="E19" i="3"/>
  <c r="N18" i="45" s="1"/>
  <c r="E20" i="3"/>
  <c r="N19" i="45" s="1"/>
  <c r="E21" i="3"/>
  <c r="E22" i="3"/>
  <c r="E23" i="3"/>
  <c r="N22" i="41" s="1"/>
  <c r="E24" i="3"/>
  <c r="N23" i="43" s="1"/>
  <c r="E25" i="3"/>
  <c r="N24" i="36" s="1"/>
  <c r="E26" i="3"/>
  <c r="N25" i="46" s="1"/>
  <c r="E27" i="3"/>
  <c r="E28" i="3"/>
  <c r="N27" i="43" s="1"/>
  <c r="E5" i="3"/>
  <c r="N4" i="53" s="1"/>
  <c r="D23" i="3"/>
  <c r="I22" i="48" s="1"/>
  <c r="D22" i="3"/>
  <c r="D21" i="3"/>
  <c r="I20" i="35" s="1"/>
  <c r="D10" i="3"/>
  <c r="I9" i="43" s="1"/>
  <c r="I8" i="6"/>
  <c r="I6" i="6"/>
  <c r="I27" i="6"/>
  <c r="I26" i="6"/>
  <c r="I25" i="6"/>
  <c r="I24" i="6"/>
  <c r="I23" i="6"/>
  <c r="I19" i="6"/>
  <c r="I18" i="6"/>
  <c r="I17" i="6"/>
  <c r="I16" i="6"/>
  <c r="I15" i="6"/>
  <c r="I14" i="6"/>
  <c r="I13" i="6"/>
  <c r="I12" i="6"/>
  <c r="I11" i="6"/>
  <c r="I10" i="6"/>
  <c r="I7" i="6"/>
  <c r="I5" i="6"/>
  <c r="I4" i="6"/>
  <c r="C12" i="53"/>
  <c r="X22" i="3"/>
  <c r="T22" i="3"/>
  <c r="N11" i="53" l="1"/>
  <c r="I22" i="51"/>
  <c r="I22" i="46"/>
  <c r="N27" i="50"/>
  <c r="R19" i="50"/>
  <c r="R27" i="50"/>
  <c r="R16" i="48"/>
  <c r="N11" i="47"/>
  <c r="N11" i="38"/>
  <c r="N15" i="31"/>
  <c r="C8" i="36"/>
  <c r="I22" i="53"/>
  <c r="R21" i="37"/>
  <c r="R11" i="53"/>
  <c r="N11" i="50"/>
  <c r="N19" i="53"/>
  <c r="R8" i="51"/>
  <c r="I22" i="50"/>
  <c r="N11" i="49"/>
  <c r="R27" i="49"/>
  <c r="N11" i="48"/>
  <c r="R11" i="47"/>
  <c r="N11" i="52"/>
  <c r="R11" i="44"/>
  <c r="R9" i="34"/>
  <c r="N27" i="39"/>
  <c r="R19" i="53"/>
  <c r="N27" i="53"/>
  <c r="R11" i="49"/>
  <c r="R11" i="48"/>
  <c r="R11" i="52"/>
  <c r="N11" i="43"/>
  <c r="N19" i="36"/>
  <c r="N25" i="35"/>
  <c r="R24" i="48"/>
  <c r="R24" i="49"/>
  <c r="I9" i="39"/>
  <c r="N15" i="54"/>
  <c r="N15" i="29"/>
  <c r="C8" i="22"/>
  <c r="R16" i="42"/>
  <c r="N15" i="32"/>
  <c r="R7" i="53"/>
  <c r="N11" i="51"/>
  <c r="R24" i="51"/>
  <c r="R11" i="50"/>
  <c r="N19" i="48"/>
  <c r="R8" i="47"/>
  <c r="R19" i="47"/>
  <c r="N27" i="47"/>
  <c r="I9" i="52"/>
  <c r="I22" i="52"/>
  <c r="R27" i="52"/>
  <c r="R27" i="42"/>
  <c r="N19" i="41"/>
  <c r="R24" i="40"/>
  <c r="R8" i="37"/>
  <c r="R8" i="36"/>
  <c r="C8" i="49"/>
  <c r="R8" i="45"/>
  <c r="C8" i="30"/>
  <c r="I9" i="45"/>
  <c r="N7" i="53"/>
  <c r="R16" i="53"/>
  <c r="I9" i="46"/>
  <c r="N8" i="36"/>
  <c r="C8" i="15"/>
  <c r="R24" i="53"/>
  <c r="R11" i="51"/>
  <c r="N19" i="49"/>
  <c r="R8" i="48"/>
  <c r="R19" i="48"/>
  <c r="N27" i="48"/>
  <c r="I9" i="47"/>
  <c r="I22" i="47"/>
  <c r="R27" i="47"/>
  <c r="R16" i="46"/>
  <c r="N11" i="45"/>
  <c r="N15" i="43"/>
  <c r="N11" i="42"/>
  <c r="R19" i="39"/>
  <c r="R16" i="38"/>
  <c r="N27" i="37"/>
  <c r="N15" i="25"/>
  <c r="C8" i="43"/>
  <c r="N25" i="24"/>
  <c r="I9" i="51"/>
  <c r="R16" i="49"/>
  <c r="R8" i="41"/>
  <c r="R16" i="50"/>
  <c r="R8" i="46"/>
  <c r="R24" i="44"/>
  <c r="R16" i="51"/>
  <c r="R24" i="50"/>
  <c r="R8" i="52"/>
  <c r="N7" i="43"/>
  <c r="C8" i="51"/>
  <c r="R8" i="53"/>
  <c r="N19" i="50"/>
  <c r="R8" i="49"/>
  <c r="R19" i="49"/>
  <c r="N27" i="49"/>
  <c r="I9" i="48"/>
  <c r="R27" i="48"/>
  <c r="R16" i="52"/>
  <c r="R24" i="46"/>
  <c r="R11" i="45"/>
  <c r="N27" i="45"/>
  <c r="N27" i="38"/>
  <c r="C8" i="42"/>
  <c r="R22" i="9"/>
  <c r="R22" i="10"/>
  <c r="R22" i="11"/>
  <c r="R22" i="12"/>
  <c r="R22" i="14"/>
  <c r="R22" i="15"/>
  <c r="R22" i="8"/>
  <c r="R22" i="18"/>
  <c r="R22" i="17"/>
  <c r="R22" i="19"/>
  <c r="R22" i="7"/>
  <c r="R22" i="26"/>
  <c r="R22" i="21"/>
  <c r="R22" i="27"/>
  <c r="R22" i="28"/>
  <c r="R22" i="16"/>
  <c r="R22" i="13"/>
  <c r="R22" i="20"/>
  <c r="R22" i="30"/>
  <c r="R22" i="29"/>
  <c r="R22" i="25"/>
  <c r="R22" i="31"/>
  <c r="R22" i="32"/>
  <c r="R22" i="33"/>
  <c r="R22" i="54"/>
  <c r="R22" i="34"/>
  <c r="R22" i="22"/>
  <c r="R22" i="23"/>
  <c r="R22" i="24"/>
  <c r="R22" i="35"/>
  <c r="R22" i="36"/>
  <c r="R22" i="37"/>
  <c r="R22" i="38"/>
  <c r="R22" i="40"/>
  <c r="R22" i="41"/>
  <c r="R22" i="39"/>
  <c r="R22" i="42"/>
  <c r="R22" i="44"/>
  <c r="R22" i="43"/>
  <c r="R22" i="45"/>
  <c r="N14" i="45"/>
  <c r="N14" i="39"/>
  <c r="I22" i="13"/>
  <c r="I22" i="9"/>
  <c r="I22" i="10"/>
  <c r="I22" i="11"/>
  <c r="I22" i="12"/>
  <c r="I22" i="14"/>
  <c r="I22" i="15"/>
  <c r="I22" i="8"/>
  <c r="I22" i="18"/>
  <c r="I22" i="17"/>
  <c r="I22" i="19"/>
  <c r="I22" i="7"/>
  <c r="I22" i="20"/>
  <c r="I22" i="22"/>
  <c r="I22" i="23"/>
  <c r="I22" i="24"/>
  <c r="I22" i="26"/>
  <c r="I22" i="21"/>
  <c r="I22" i="27"/>
  <c r="I22" i="28"/>
  <c r="I22" i="16"/>
  <c r="I22" i="35"/>
  <c r="I22" i="30"/>
  <c r="I22" i="29"/>
  <c r="I22" i="25"/>
  <c r="I22" i="31"/>
  <c r="I22" i="32"/>
  <c r="I22" i="33"/>
  <c r="I22" i="54"/>
  <c r="I22" i="34"/>
  <c r="R13" i="7"/>
  <c r="R13" i="13"/>
  <c r="R13" i="9"/>
  <c r="R13" i="10"/>
  <c r="R13" i="11"/>
  <c r="R13" i="12"/>
  <c r="R13" i="14"/>
  <c r="R13" i="15"/>
  <c r="R13" i="8"/>
  <c r="R13" i="18"/>
  <c r="R13" i="17"/>
  <c r="R13" i="19"/>
  <c r="R13" i="20"/>
  <c r="R13" i="22"/>
  <c r="R13" i="23"/>
  <c r="R13" i="24"/>
  <c r="R13" i="26"/>
  <c r="R13" i="21"/>
  <c r="R13" i="27"/>
  <c r="R13" i="28"/>
  <c r="R13" i="16"/>
  <c r="R13" i="35"/>
  <c r="R13" i="30"/>
  <c r="R13" i="29"/>
  <c r="R13" i="25"/>
  <c r="R13" i="31"/>
  <c r="R13" i="32"/>
  <c r="R13" i="38"/>
  <c r="R13" i="40"/>
  <c r="R13" i="41"/>
  <c r="R13" i="39"/>
  <c r="R13" i="42"/>
  <c r="R13" i="44"/>
  <c r="R13" i="43"/>
  <c r="R13" i="45"/>
  <c r="R13" i="54"/>
  <c r="R13" i="33"/>
  <c r="R13" i="34"/>
  <c r="N6" i="51"/>
  <c r="N14" i="50"/>
  <c r="N6" i="49"/>
  <c r="N22" i="49"/>
  <c r="N6" i="47"/>
  <c r="N22" i="46"/>
  <c r="N4" i="7"/>
  <c r="N4" i="14"/>
  <c r="N4" i="15"/>
  <c r="N4" i="8"/>
  <c r="N4" i="13"/>
  <c r="N4" i="18"/>
  <c r="N4" i="9"/>
  <c r="N4" i="17"/>
  <c r="N4" i="10"/>
  <c r="N4" i="12"/>
  <c r="N4" i="20"/>
  <c r="N4" i="22"/>
  <c r="N4" i="11"/>
  <c r="N4" i="23"/>
  <c r="N4" i="24"/>
  <c r="N4" i="26"/>
  <c r="N4" i="21"/>
  <c r="N4" i="27"/>
  <c r="N4" i="28"/>
  <c r="N4" i="34"/>
  <c r="N4" i="33"/>
  <c r="N4" i="36"/>
  <c r="N4" i="37"/>
  <c r="N4" i="19"/>
  <c r="N4" i="54"/>
  <c r="N4" i="38"/>
  <c r="N4" i="40"/>
  <c r="N4" i="41"/>
  <c r="N4" i="39"/>
  <c r="N4" i="42"/>
  <c r="N4" i="44"/>
  <c r="N4" i="43"/>
  <c r="N4" i="35"/>
  <c r="N20" i="7"/>
  <c r="N20" i="12"/>
  <c r="N20" i="16"/>
  <c r="N20" i="14"/>
  <c r="N20" i="15"/>
  <c r="N20" i="8"/>
  <c r="N20" i="13"/>
  <c r="N20" i="18"/>
  <c r="N20" i="9"/>
  <c r="N20" i="17"/>
  <c r="N20" i="19"/>
  <c r="N20" i="11"/>
  <c r="N20" i="20"/>
  <c r="N20" i="22"/>
  <c r="N20" i="23"/>
  <c r="N20" i="24"/>
  <c r="N20" i="26"/>
  <c r="N20" i="21"/>
  <c r="N20" i="27"/>
  <c r="N20" i="28"/>
  <c r="N20" i="10"/>
  <c r="N20" i="30"/>
  <c r="N20" i="29"/>
  <c r="N20" i="25"/>
  <c r="N20" i="31"/>
  <c r="N20" i="32"/>
  <c r="N20" i="33"/>
  <c r="N20" i="34"/>
  <c r="N20" i="36"/>
  <c r="N20" i="37"/>
  <c r="N20" i="38"/>
  <c r="N20" i="40"/>
  <c r="N20" i="41"/>
  <c r="N20" i="39"/>
  <c r="N20" i="42"/>
  <c r="N20" i="44"/>
  <c r="N20" i="43"/>
  <c r="N20" i="45"/>
  <c r="N12" i="7"/>
  <c r="N12" i="9"/>
  <c r="N12" i="17"/>
  <c r="N12" i="16"/>
  <c r="N12" i="10"/>
  <c r="N12" i="11"/>
  <c r="N12" i="12"/>
  <c r="N12" i="14"/>
  <c r="N12" i="15"/>
  <c r="N12" i="24"/>
  <c r="N12" i="26"/>
  <c r="N12" i="21"/>
  <c r="N12" i="27"/>
  <c r="N12" i="28"/>
  <c r="N12" i="13"/>
  <c r="N12" i="18"/>
  <c r="N12" i="8"/>
  <c r="N12" i="19"/>
  <c r="N12" i="20"/>
  <c r="N12" i="22"/>
  <c r="N12" i="23"/>
  <c r="N12" i="34"/>
  <c r="N12" i="36"/>
  <c r="N12" i="37"/>
  <c r="N12" i="30"/>
  <c r="N12" i="29"/>
  <c r="N12" i="25"/>
  <c r="N12" i="31"/>
  <c r="N12" i="32"/>
  <c r="N12" i="38"/>
  <c r="N12" i="40"/>
  <c r="N12" i="41"/>
  <c r="N12" i="39"/>
  <c r="N12" i="42"/>
  <c r="N12" i="44"/>
  <c r="N12" i="43"/>
  <c r="N12" i="54"/>
  <c r="R4" i="7"/>
  <c r="R4" i="13"/>
  <c r="R4" i="9"/>
  <c r="R4" i="10"/>
  <c r="R4" i="11"/>
  <c r="R4" i="12"/>
  <c r="R4" i="14"/>
  <c r="R4" i="15"/>
  <c r="R4" i="8"/>
  <c r="R4" i="18"/>
  <c r="R4" i="17"/>
  <c r="R4" i="19"/>
  <c r="R4" i="20"/>
  <c r="R4" i="22"/>
  <c r="R4" i="23"/>
  <c r="R4" i="24"/>
  <c r="R4" i="26"/>
  <c r="R4" i="21"/>
  <c r="R4" i="27"/>
  <c r="R4" i="28"/>
  <c r="R4" i="35"/>
  <c r="R4" i="33"/>
  <c r="R4" i="36"/>
  <c r="R4" i="37"/>
  <c r="R4" i="54"/>
  <c r="R4" i="38"/>
  <c r="R4" i="40"/>
  <c r="R4" i="41"/>
  <c r="R4" i="39"/>
  <c r="R4" i="42"/>
  <c r="R20" i="7"/>
  <c r="R20" i="13"/>
  <c r="R20" i="9"/>
  <c r="R20" i="10"/>
  <c r="R20" i="11"/>
  <c r="R20" i="12"/>
  <c r="R20" i="14"/>
  <c r="R20" i="15"/>
  <c r="R20" i="8"/>
  <c r="R20" i="18"/>
  <c r="R20" i="17"/>
  <c r="R20" i="19"/>
  <c r="R20" i="20"/>
  <c r="R20" i="22"/>
  <c r="R20" i="23"/>
  <c r="R20" i="24"/>
  <c r="R20" i="26"/>
  <c r="R20" i="21"/>
  <c r="R20" i="27"/>
  <c r="R20" i="28"/>
  <c r="R20" i="16"/>
  <c r="R20" i="35"/>
  <c r="R20" i="30"/>
  <c r="R20" i="29"/>
  <c r="R20" i="25"/>
  <c r="R20" i="31"/>
  <c r="R20" i="32"/>
  <c r="R20" i="33"/>
  <c r="R20" i="34"/>
  <c r="R20" i="36"/>
  <c r="R20" i="37"/>
  <c r="R20" i="38"/>
  <c r="R20" i="40"/>
  <c r="R20" i="41"/>
  <c r="R20" i="39"/>
  <c r="R20" i="42"/>
  <c r="R20" i="44"/>
  <c r="R12" i="7"/>
  <c r="R12" i="13"/>
  <c r="R12" i="9"/>
  <c r="R12" i="10"/>
  <c r="R12" i="11"/>
  <c r="R12" i="12"/>
  <c r="R12" i="14"/>
  <c r="R12" i="15"/>
  <c r="R12" i="8"/>
  <c r="R12" i="18"/>
  <c r="R12" i="17"/>
  <c r="R12" i="19"/>
  <c r="R12" i="20"/>
  <c r="R12" i="22"/>
  <c r="R12" i="23"/>
  <c r="R12" i="16"/>
  <c r="R12" i="35"/>
  <c r="R12" i="26"/>
  <c r="R12" i="34"/>
  <c r="R12" i="24"/>
  <c r="R12" i="36"/>
  <c r="R12" i="37"/>
  <c r="R12" i="30"/>
  <c r="R12" i="29"/>
  <c r="R12" i="25"/>
  <c r="R12" i="31"/>
  <c r="R12" i="32"/>
  <c r="R12" i="38"/>
  <c r="R12" i="40"/>
  <c r="R12" i="41"/>
  <c r="R12" i="39"/>
  <c r="R12" i="42"/>
  <c r="R12" i="44"/>
  <c r="R12" i="54"/>
  <c r="R12" i="28"/>
  <c r="R12" i="33"/>
  <c r="R6" i="53"/>
  <c r="N9" i="53"/>
  <c r="R14" i="53"/>
  <c r="N17" i="53"/>
  <c r="I20" i="53"/>
  <c r="R22" i="53"/>
  <c r="N25" i="53"/>
  <c r="R6" i="51"/>
  <c r="N9" i="51"/>
  <c r="R14" i="51"/>
  <c r="N17" i="51"/>
  <c r="I20" i="51"/>
  <c r="R22" i="51"/>
  <c r="N25" i="51"/>
  <c r="R6" i="50"/>
  <c r="N9" i="50"/>
  <c r="R14" i="50"/>
  <c r="N17" i="50"/>
  <c r="I20" i="50"/>
  <c r="R22" i="50"/>
  <c r="N25" i="50"/>
  <c r="R6" i="49"/>
  <c r="N9" i="49"/>
  <c r="R14" i="49"/>
  <c r="N17" i="49"/>
  <c r="I20" i="49"/>
  <c r="R22" i="49"/>
  <c r="N25" i="49"/>
  <c r="R6" i="48"/>
  <c r="N9" i="48"/>
  <c r="R14" i="48"/>
  <c r="N17" i="48"/>
  <c r="I20" i="48"/>
  <c r="R22" i="48"/>
  <c r="N25" i="48"/>
  <c r="R6" i="47"/>
  <c r="N9" i="47"/>
  <c r="R14" i="47"/>
  <c r="N17" i="47"/>
  <c r="I20" i="47"/>
  <c r="R22" i="47"/>
  <c r="N25" i="47"/>
  <c r="R6" i="52"/>
  <c r="N9" i="52"/>
  <c r="R14" i="52"/>
  <c r="N17" i="52"/>
  <c r="I20" i="52"/>
  <c r="R22" i="52"/>
  <c r="N25" i="52"/>
  <c r="R6" i="46"/>
  <c r="N9" i="46"/>
  <c r="I20" i="46"/>
  <c r="R22" i="46"/>
  <c r="R6" i="45"/>
  <c r="N15" i="45"/>
  <c r="R23" i="45"/>
  <c r="R27" i="45"/>
  <c r="R7" i="43"/>
  <c r="R16" i="43"/>
  <c r="N22" i="43"/>
  <c r="N6" i="42"/>
  <c r="R11" i="42"/>
  <c r="N22" i="39"/>
  <c r="I9" i="41"/>
  <c r="N6" i="38"/>
  <c r="N16" i="37"/>
  <c r="I22" i="36"/>
  <c r="R25" i="54"/>
  <c r="N16" i="33"/>
  <c r="N14" i="7"/>
  <c r="N14" i="12"/>
  <c r="N14" i="19"/>
  <c r="N14" i="20"/>
  <c r="N14" i="22"/>
  <c r="N14" i="23"/>
  <c r="N14" i="14"/>
  <c r="N14" i="24"/>
  <c r="N14" i="26"/>
  <c r="N14" i="21"/>
  <c r="N14" i="27"/>
  <c r="N14" i="28"/>
  <c r="N14" i="15"/>
  <c r="N14" i="16"/>
  <c r="N14" i="8"/>
  <c r="N14" i="13"/>
  <c r="N14" i="18"/>
  <c r="N14" i="9"/>
  <c r="N14" i="17"/>
  <c r="N14" i="35"/>
  <c r="N14" i="30"/>
  <c r="N14" i="29"/>
  <c r="N14" i="25"/>
  <c r="N14" i="31"/>
  <c r="N14" i="32"/>
  <c r="N14" i="33"/>
  <c r="N14" i="54"/>
  <c r="N14" i="34"/>
  <c r="N14" i="10"/>
  <c r="N14" i="11"/>
  <c r="N14" i="36"/>
  <c r="N14" i="37"/>
  <c r="R14" i="13"/>
  <c r="R14" i="9"/>
  <c r="R14" i="10"/>
  <c r="R14" i="11"/>
  <c r="R14" i="12"/>
  <c r="R14" i="14"/>
  <c r="R14" i="15"/>
  <c r="R14" i="8"/>
  <c r="R14" i="18"/>
  <c r="R14" i="17"/>
  <c r="R14" i="24"/>
  <c r="R14" i="26"/>
  <c r="R14" i="21"/>
  <c r="R14" i="27"/>
  <c r="R14" i="28"/>
  <c r="R14" i="16"/>
  <c r="R14" i="7"/>
  <c r="R14" i="30"/>
  <c r="R14" i="29"/>
  <c r="R14" i="25"/>
  <c r="R14" i="31"/>
  <c r="R14" i="32"/>
  <c r="R14" i="33"/>
  <c r="R14" i="54"/>
  <c r="R14" i="34"/>
  <c r="R14" i="19"/>
  <c r="R14" i="20"/>
  <c r="R14" i="22"/>
  <c r="R14" i="23"/>
  <c r="R14" i="35"/>
  <c r="R14" i="36"/>
  <c r="R14" i="37"/>
  <c r="R14" i="38"/>
  <c r="R14" i="40"/>
  <c r="R14" i="41"/>
  <c r="R14" i="39"/>
  <c r="R14" i="42"/>
  <c r="R14" i="44"/>
  <c r="R14" i="43"/>
  <c r="R14" i="45"/>
  <c r="N6" i="44"/>
  <c r="N21" i="7"/>
  <c r="N21" i="13"/>
  <c r="N21" i="9"/>
  <c r="N21" i="10"/>
  <c r="N21" i="11"/>
  <c r="N21" i="12"/>
  <c r="N21" i="14"/>
  <c r="N21" i="15"/>
  <c r="N21" i="8"/>
  <c r="N21" i="18"/>
  <c r="N21" i="17"/>
  <c r="N21" i="19"/>
  <c r="N21" i="20"/>
  <c r="N21" i="22"/>
  <c r="N21" i="23"/>
  <c r="N21" i="24"/>
  <c r="N21" i="26"/>
  <c r="N21" i="21"/>
  <c r="N21" i="27"/>
  <c r="N21" i="28"/>
  <c r="N21" i="16"/>
  <c r="N21" i="30"/>
  <c r="N21" i="29"/>
  <c r="N21" i="25"/>
  <c r="N21" i="31"/>
  <c r="N21" i="32"/>
  <c r="N21" i="33"/>
  <c r="N21" i="54"/>
  <c r="N21" i="34"/>
  <c r="N21" i="36"/>
  <c r="N21" i="37"/>
  <c r="N21" i="38"/>
  <c r="N21" i="40"/>
  <c r="N21" i="41"/>
  <c r="N21" i="39"/>
  <c r="N21" i="42"/>
  <c r="N21" i="44"/>
  <c r="N21" i="43"/>
  <c r="N21" i="45"/>
  <c r="N21" i="35"/>
  <c r="R5" i="7"/>
  <c r="R5" i="13"/>
  <c r="R5" i="9"/>
  <c r="R5" i="10"/>
  <c r="R5" i="11"/>
  <c r="R5" i="12"/>
  <c r="R5" i="14"/>
  <c r="R5" i="15"/>
  <c r="R5" i="8"/>
  <c r="R5" i="18"/>
  <c r="R5" i="17"/>
  <c r="R5" i="19"/>
  <c r="R5" i="20"/>
  <c r="R5" i="22"/>
  <c r="R5" i="23"/>
  <c r="R5" i="24"/>
  <c r="R5" i="26"/>
  <c r="R5" i="21"/>
  <c r="R5" i="27"/>
  <c r="R5" i="28"/>
  <c r="R5" i="35"/>
  <c r="R5" i="16"/>
  <c r="R5" i="30"/>
  <c r="R5" i="29"/>
  <c r="R5" i="25"/>
  <c r="R5" i="31"/>
  <c r="R5" i="32"/>
  <c r="R5" i="33"/>
  <c r="R5" i="54"/>
  <c r="R5" i="38"/>
  <c r="R5" i="40"/>
  <c r="R5" i="41"/>
  <c r="R5" i="39"/>
  <c r="R5" i="42"/>
  <c r="R5" i="44"/>
  <c r="R5" i="43"/>
  <c r="R5" i="34"/>
  <c r="N14" i="53"/>
  <c r="N6" i="50"/>
  <c r="N22" i="50"/>
  <c r="N14" i="49"/>
  <c r="N6" i="48"/>
  <c r="N6" i="52"/>
  <c r="N14" i="52"/>
  <c r="N22" i="52"/>
  <c r="N6" i="46"/>
  <c r="I22" i="37"/>
  <c r="N27" i="9"/>
  <c r="N27" i="10"/>
  <c r="N27" i="11"/>
  <c r="N27" i="12"/>
  <c r="N27" i="14"/>
  <c r="N27" i="15"/>
  <c r="N27" i="8"/>
  <c r="N27" i="18"/>
  <c r="N27" i="17"/>
  <c r="N27" i="19"/>
  <c r="N27" i="7"/>
  <c r="N27" i="20"/>
  <c r="N27" i="22"/>
  <c r="N27" i="23"/>
  <c r="N27" i="24"/>
  <c r="N27" i="13"/>
  <c r="N27" i="26"/>
  <c r="N27" i="21"/>
  <c r="N27" i="27"/>
  <c r="N27" i="28"/>
  <c r="N27" i="16"/>
  <c r="N27" i="35"/>
  <c r="N27" i="36"/>
  <c r="N27" i="30"/>
  <c r="N27" i="29"/>
  <c r="N27" i="25"/>
  <c r="N27" i="31"/>
  <c r="N27" i="32"/>
  <c r="N27" i="33"/>
  <c r="N27" i="54"/>
  <c r="N27" i="34"/>
  <c r="N19" i="13"/>
  <c r="N19" i="9"/>
  <c r="N19" i="10"/>
  <c r="N19" i="11"/>
  <c r="N19" i="12"/>
  <c r="N19" i="14"/>
  <c r="N19" i="15"/>
  <c r="N19" i="8"/>
  <c r="N19" i="18"/>
  <c r="N19" i="17"/>
  <c r="N19" i="19"/>
  <c r="N19" i="20"/>
  <c r="N19" i="22"/>
  <c r="N19" i="23"/>
  <c r="N19" i="24"/>
  <c r="N19" i="26"/>
  <c r="N19" i="21"/>
  <c r="N19" i="27"/>
  <c r="N19" i="28"/>
  <c r="N19" i="7"/>
  <c r="N19" i="16"/>
  <c r="N19" i="35"/>
  <c r="N19" i="30"/>
  <c r="N19" i="29"/>
  <c r="N19" i="25"/>
  <c r="N19" i="31"/>
  <c r="N19" i="32"/>
  <c r="N19" i="33"/>
  <c r="N19" i="54"/>
  <c r="N19" i="34"/>
  <c r="N11" i="13"/>
  <c r="N11" i="9"/>
  <c r="N11" i="10"/>
  <c r="N11" i="11"/>
  <c r="N11" i="12"/>
  <c r="N11" i="14"/>
  <c r="N11" i="15"/>
  <c r="N11" i="8"/>
  <c r="N11" i="18"/>
  <c r="N11" i="17"/>
  <c r="N11" i="19"/>
  <c r="N11" i="20"/>
  <c r="N11" i="22"/>
  <c r="N11" i="23"/>
  <c r="N11" i="24"/>
  <c r="N11" i="26"/>
  <c r="N11" i="21"/>
  <c r="N11" i="27"/>
  <c r="N11" i="28"/>
  <c r="N11" i="16"/>
  <c r="N11" i="35"/>
  <c r="N11" i="30"/>
  <c r="N11" i="29"/>
  <c r="N11" i="25"/>
  <c r="N11" i="31"/>
  <c r="N11" i="32"/>
  <c r="N11" i="33"/>
  <c r="N11" i="54"/>
  <c r="N11" i="34"/>
  <c r="N11" i="7"/>
  <c r="R27" i="7"/>
  <c r="R27" i="13"/>
  <c r="R27" i="12"/>
  <c r="R27" i="20"/>
  <c r="R27" i="22"/>
  <c r="R27" i="23"/>
  <c r="R27" i="24"/>
  <c r="R27" i="14"/>
  <c r="R27" i="26"/>
  <c r="R27" i="21"/>
  <c r="R27" i="27"/>
  <c r="R27" i="28"/>
  <c r="R27" i="16"/>
  <c r="R27" i="15"/>
  <c r="R27" i="8"/>
  <c r="R27" i="18"/>
  <c r="R27" i="9"/>
  <c r="R27" i="17"/>
  <c r="R27" i="10"/>
  <c r="R27" i="35"/>
  <c r="R27" i="36"/>
  <c r="R27" i="30"/>
  <c r="R27" i="29"/>
  <c r="R27" i="25"/>
  <c r="R27" i="31"/>
  <c r="R27" i="32"/>
  <c r="R27" i="33"/>
  <c r="R27" i="54"/>
  <c r="R27" i="34"/>
  <c r="R27" i="11"/>
  <c r="R27" i="19"/>
  <c r="R27" i="37"/>
  <c r="R27" i="38"/>
  <c r="R19" i="7"/>
  <c r="R19" i="11"/>
  <c r="R19" i="19"/>
  <c r="R19" i="20"/>
  <c r="R19" i="22"/>
  <c r="R19" i="23"/>
  <c r="R19" i="12"/>
  <c r="R19" i="24"/>
  <c r="R19" i="26"/>
  <c r="R19" i="21"/>
  <c r="R19" i="27"/>
  <c r="R19" i="28"/>
  <c r="R19" i="14"/>
  <c r="R19" i="16"/>
  <c r="R19" i="15"/>
  <c r="R19" i="8"/>
  <c r="R19" i="13"/>
  <c r="R19" i="18"/>
  <c r="R19" i="35"/>
  <c r="R19" i="17"/>
  <c r="R19" i="30"/>
  <c r="R19" i="29"/>
  <c r="R19" i="25"/>
  <c r="R19" i="31"/>
  <c r="R19" i="32"/>
  <c r="R19" i="33"/>
  <c r="R19" i="54"/>
  <c r="R19" i="34"/>
  <c r="R19" i="10"/>
  <c r="R19" i="9"/>
  <c r="R19" i="36"/>
  <c r="R19" i="37"/>
  <c r="R11" i="7"/>
  <c r="R11" i="8"/>
  <c r="R11" i="19"/>
  <c r="R11" i="20"/>
  <c r="R11" i="22"/>
  <c r="R11" i="23"/>
  <c r="R11" i="13"/>
  <c r="R11" i="18"/>
  <c r="R11" i="24"/>
  <c r="R11" i="26"/>
  <c r="R11" i="21"/>
  <c r="R11" i="27"/>
  <c r="R11" i="28"/>
  <c r="R11" i="9"/>
  <c r="R11" i="17"/>
  <c r="R11" i="16"/>
  <c r="R11" i="10"/>
  <c r="R11" i="11"/>
  <c r="R11" i="12"/>
  <c r="R11" i="35"/>
  <c r="R11" i="30"/>
  <c r="R11" i="29"/>
  <c r="R11" i="25"/>
  <c r="R11" i="31"/>
  <c r="R11" i="32"/>
  <c r="R11" i="33"/>
  <c r="R11" i="54"/>
  <c r="R11" i="34"/>
  <c r="R11" i="15"/>
  <c r="R11" i="36"/>
  <c r="R11" i="37"/>
  <c r="R9" i="53"/>
  <c r="N12" i="53"/>
  <c r="R17" i="53"/>
  <c r="N20" i="53"/>
  <c r="R25" i="53"/>
  <c r="N4" i="51"/>
  <c r="R9" i="51"/>
  <c r="N12" i="51"/>
  <c r="R17" i="51"/>
  <c r="N20" i="51"/>
  <c r="R25" i="51"/>
  <c r="N4" i="50"/>
  <c r="R9" i="50"/>
  <c r="N12" i="50"/>
  <c r="R17" i="50"/>
  <c r="N20" i="50"/>
  <c r="R25" i="50"/>
  <c r="N4" i="49"/>
  <c r="R9" i="49"/>
  <c r="N12" i="49"/>
  <c r="R17" i="49"/>
  <c r="N20" i="49"/>
  <c r="R25" i="49"/>
  <c r="N4" i="48"/>
  <c r="R9" i="48"/>
  <c r="N12" i="48"/>
  <c r="R17" i="48"/>
  <c r="N20" i="48"/>
  <c r="R25" i="48"/>
  <c r="N4" i="47"/>
  <c r="R9" i="47"/>
  <c r="N12" i="47"/>
  <c r="R17" i="47"/>
  <c r="N20" i="47"/>
  <c r="R25" i="47"/>
  <c r="N4" i="52"/>
  <c r="R9" i="52"/>
  <c r="N12" i="52"/>
  <c r="R17" i="52"/>
  <c r="N20" i="52"/>
  <c r="R25" i="52"/>
  <c r="N4" i="46"/>
  <c r="R9" i="46"/>
  <c r="N12" i="46"/>
  <c r="R17" i="46"/>
  <c r="N20" i="46"/>
  <c r="N4" i="45"/>
  <c r="N12" i="45"/>
  <c r="R15" i="45"/>
  <c r="R19" i="45"/>
  <c r="R12" i="43"/>
  <c r="R27" i="43"/>
  <c r="R8" i="44"/>
  <c r="N19" i="44"/>
  <c r="R24" i="42"/>
  <c r="N11" i="39"/>
  <c r="R16" i="39"/>
  <c r="I22" i="41"/>
  <c r="N27" i="41"/>
  <c r="R8" i="40"/>
  <c r="N19" i="40"/>
  <c r="N24" i="38"/>
  <c r="R5" i="37"/>
  <c r="N11" i="37"/>
  <c r="R16" i="37"/>
  <c r="N12" i="35"/>
  <c r="R4" i="34"/>
  <c r="I21" i="7"/>
  <c r="I21" i="13"/>
  <c r="I21" i="9"/>
  <c r="I21" i="10"/>
  <c r="I21" i="11"/>
  <c r="I21" i="12"/>
  <c r="I21" i="14"/>
  <c r="I21" i="15"/>
  <c r="I21" i="8"/>
  <c r="I21" i="18"/>
  <c r="I21" i="17"/>
  <c r="I21" i="19"/>
  <c r="I21" i="20"/>
  <c r="I21" i="22"/>
  <c r="I21" i="23"/>
  <c r="I21" i="24"/>
  <c r="I21" i="26"/>
  <c r="I21" i="21"/>
  <c r="I21" i="27"/>
  <c r="I21" i="28"/>
  <c r="I21" i="16"/>
  <c r="I21" i="30"/>
  <c r="I21" i="29"/>
  <c r="I21" i="25"/>
  <c r="I21" i="31"/>
  <c r="I21" i="32"/>
  <c r="I21" i="33"/>
  <c r="I21" i="54"/>
  <c r="I21" i="34"/>
  <c r="I21" i="36"/>
  <c r="I21" i="37"/>
  <c r="I21" i="38"/>
  <c r="I21" i="40"/>
  <c r="I21" i="41"/>
  <c r="I21" i="39"/>
  <c r="I21" i="42"/>
  <c r="I21" i="44"/>
  <c r="I21" i="43"/>
  <c r="I21" i="35"/>
  <c r="N5" i="7"/>
  <c r="N5" i="13"/>
  <c r="N5" i="9"/>
  <c r="N5" i="10"/>
  <c r="N5" i="11"/>
  <c r="N5" i="12"/>
  <c r="N5" i="14"/>
  <c r="N5" i="15"/>
  <c r="N5" i="8"/>
  <c r="N5" i="18"/>
  <c r="N5" i="17"/>
  <c r="N5" i="19"/>
  <c r="N5" i="20"/>
  <c r="N5" i="22"/>
  <c r="N5" i="23"/>
  <c r="N5" i="24"/>
  <c r="N5" i="26"/>
  <c r="N5" i="21"/>
  <c r="N5" i="27"/>
  <c r="N5" i="28"/>
  <c r="N5" i="16"/>
  <c r="N5" i="30"/>
  <c r="N5" i="29"/>
  <c r="N5" i="25"/>
  <c r="N5" i="31"/>
  <c r="N5" i="32"/>
  <c r="N5" i="33"/>
  <c r="N5" i="36"/>
  <c r="N5" i="37"/>
  <c r="N5" i="54"/>
  <c r="N5" i="38"/>
  <c r="N5" i="40"/>
  <c r="N5" i="41"/>
  <c r="N5" i="39"/>
  <c r="N5" i="42"/>
  <c r="N5" i="44"/>
  <c r="N5" i="43"/>
  <c r="N5" i="35"/>
  <c r="N5" i="34"/>
  <c r="N14" i="51"/>
  <c r="N22" i="48"/>
  <c r="N26" i="7"/>
  <c r="N26" i="13"/>
  <c r="N26" i="9"/>
  <c r="N26" i="10"/>
  <c r="N26" i="11"/>
  <c r="N26" i="12"/>
  <c r="N26" i="14"/>
  <c r="N26" i="15"/>
  <c r="N26" i="8"/>
  <c r="N26" i="18"/>
  <c r="N26" i="17"/>
  <c r="N26" i="19"/>
  <c r="N26" i="20"/>
  <c r="N26" i="22"/>
  <c r="N26" i="23"/>
  <c r="N26" i="24"/>
  <c r="N26" i="26"/>
  <c r="N26" i="21"/>
  <c r="N26" i="27"/>
  <c r="N26" i="28"/>
  <c r="N26" i="16"/>
  <c r="N26" i="30"/>
  <c r="N26" i="29"/>
  <c r="N26" i="25"/>
  <c r="N26" i="31"/>
  <c r="N26" i="32"/>
  <c r="N26" i="33"/>
  <c r="N26" i="54"/>
  <c r="N26" i="34"/>
  <c r="N26" i="36"/>
  <c r="N26" i="37"/>
  <c r="N26" i="38"/>
  <c r="N26" i="40"/>
  <c r="N26" i="41"/>
  <c r="N26" i="39"/>
  <c r="N26" i="42"/>
  <c r="N26" i="44"/>
  <c r="N26" i="43"/>
  <c r="N26" i="35"/>
  <c r="N18" i="7"/>
  <c r="N18" i="13"/>
  <c r="N18" i="9"/>
  <c r="N18" i="10"/>
  <c r="N18" i="11"/>
  <c r="N18" i="12"/>
  <c r="N18" i="14"/>
  <c r="N18" i="15"/>
  <c r="N18" i="8"/>
  <c r="N18" i="18"/>
  <c r="N18" i="17"/>
  <c r="N18" i="19"/>
  <c r="N18" i="20"/>
  <c r="N18" i="22"/>
  <c r="N18" i="23"/>
  <c r="N18" i="24"/>
  <c r="N18" i="26"/>
  <c r="N18" i="21"/>
  <c r="N18" i="27"/>
  <c r="N18" i="28"/>
  <c r="N18" i="30"/>
  <c r="N18" i="29"/>
  <c r="N18" i="25"/>
  <c r="N18" i="31"/>
  <c r="N18" i="32"/>
  <c r="N18" i="33"/>
  <c r="N18" i="54"/>
  <c r="N18" i="34"/>
  <c r="N18" i="36"/>
  <c r="N18" i="37"/>
  <c r="N18" i="35"/>
  <c r="N18" i="38"/>
  <c r="N18" i="40"/>
  <c r="N18" i="41"/>
  <c r="N18" i="39"/>
  <c r="N18" i="42"/>
  <c r="N18" i="44"/>
  <c r="N18" i="43"/>
  <c r="N10" i="7"/>
  <c r="N10" i="13"/>
  <c r="N10" i="9"/>
  <c r="N10" i="10"/>
  <c r="N10" i="11"/>
  <c r="N10" i="12"/>
  <c r="N10" i="14"/>
  <c r="N10" i="15"/>
  <c r="N10" i="8"/>
  <c r="N10" i="18"/>
  <c r="N10" i="17"/>
  <c r="N10" i="19"/>
  <c r="N10" i="20"/>
  <c r="N10" i="22"/>
  <c r="N10" i="23"/>
  <c r="N10" i="24"/>
  <c r="N10" i="26"/>
  <c r="N10" i="21"/>
  <c r="N10" i="27"/>
  <c r="N10" i="28"/>
  <c r="N10" i="16"/>
  <c r="N10" i="30"/>
  <c r="N10" i="29"/>
  <c r="N10" i="25"/>
  <c r="N10" i="31"/>
  <c r="N10" i="32"/>
  <c r="N10" i="33"/>
  <c r="N10" i="54"/>
  <c r="N10" i="34"/>
  <c r="N10" i="36"/>
  <c r="N10" i="37"/>
  <c r="N10" i="35"/>
  <c r="N10" i="38"/>
  <c r="N10" i="40"/>
  <c r="N10" i="41"/>
  <c r="N10" i="39"/>
  <c r="N10" i="42"/>
  <c r="N10" i="44"/>
  <c r="N10" i="43"/>
  <c r="R26" i="7"/>
  <c r="R26" i="13"/>
  <c r="R26" i="9"/>
  <c r="R26" i="10"/>
  <c r="R26" i="11"/>
  <c r="R26" i="12"/>
  <c r="R26" i="14"/>
  <c r="R26" i="15"/>
  <c r="R26" i="8"/>
  <c r="R26" i="18"/>
  <c r="R26" i="17"/>
  <c r="R26" i="19"/>
  <c r="R26" i="20"/>
  <c r="R26" i="22"/>
  <c r="R26" i="23"/>
  <c r="R26" i="24"/>
  <c r="R26" i="26"/>
  <c r="R26" i="21"/>
  <c r="R26" i="27"/>
  <c r="R26" i="28"/>
  <c r="R26" i="16"/>
  <c r="R26" i="30"/>
  <c r="R26" i="29"/>
  <c r="R26" i="25"/>
  <c r="R26" i="31"/>
  <c r="R26" i="32"/>
  <c r="R26" i="33"/>
  <c r="R26" i="54"/>
  <c r="R26" i="36"/>
  <c r="R26" i="37"/>
  <c r="R26" i="38"/>
  <c r="R26" i="40"/>
  <c r="R26" i="41"/>
  <c r="R26" i="39"/>
  <c r="R26" i="42"/>
  <c r="R26" i="44"/>
  <c r="R26" i="43"/>
  <c r="R26" i="45"/>
  <c r="R26" i="35"/>
  <c r="R18" i="7"/>
  <c r="R18" i="13"/>
  <c r="R18" i="9"/>
  <c r="R18" i="10"/>
  <c r="R18" i="11"/>
  <c r="R18" i="12"/>
  <c r="R18" i="14"/>
  <c r="R18" i="15"/>
  <c r="R18" i="8"/>
  <c r="R18" i="18"/>
  <c r="R18" i="17"/>
  <c r="R18" i="19"/>
  <c r="R18" i="20"/>
  <c r="R18" i="22"/>
  <c r="R18" i="23"/>
  <c r="R18" i="24"/>
  <c r="R18" i="26"/>
  <c r="R18" i="21"/>
  <c r="R18" i="27"/>
  <c r="R18" i="28"/>
  <c r="R18" i="16"/>
  <c r="R18" i="30"/>
  <c r="R18" i="29"/>
  <c r="R18" i="25"/>
  <c r="R18" i="31"/>
  <c r="R18" i="32"/>
  <c r="R18" i="33"/>
  <c r="R18" i="54"/>
  <c r="R18" i="36"/>
  <c r="R18" i="37"/>
  <c r="R18" i="35"/>
  <c r="R18" i="38"/>
  <c r="R18" i="40"/>
  <c r="R18" i="41"/>
  <c r="R18" i="39"/>
  <c r="R18" i="42"/>
  <c r="R18" i="44"/>
  <c r="R18" i="43"/>
  <c r="R18" i="45"/>
  <c r="R18" i="34"/>
  <c r="R10" i="7"/>
  <c r="R10" i="13"/>
  <c r="R10" i="9"/>
  <c r="R10" i="10"/>
  <c r="R10" i="11"/>
  <c r="R10" i="12"/>
  <c r="R10" i="14"/>
  <c r="R10" i="15"/>
  <c r="R10" i="8"/>
  <c r="R10" i="18"/>
  <c r="R10" i="17"/>
  <c r="R10" i="19"/>
  <c r="R10" i="20"/>
  <c r="R10" i="22"/>
  <c r="R10" i="23"/>
  <c r="R10" i="24"/>
  <c r="R10" i="26"/>
  <c r="R10" i="21"/>
  <c r="R10" i="27"/>
  <c r="R10" i="28"/>
  <c r="R10" i="16"/>
  <c r="R10" i="30"/>
  <c r="R10" i="29"/>
  <c r="R10" i="25"/>
  <c r="R10" i="31"/>
  <c r="R10" i="32"/>
  <c r="R10" i="33"/>
  <c r="R10" i="54"/>
  <c r="R10" i="36"/>
  <c r="R10" i="37"/>
  <c r="R10" i="35"/>
  <c r="R10" i="38"/>
  <c r="R10" i="40"/>
  <c r="R10" i="41"/>
  <c r="R10" i="39"/>
  <c r="R10" i="42"/>
  <c r="R10" i="44"/>
  <c r="R10" i="43"/>
  <c r="R10" i="34"/>
  <c r="N15" i="53"/>
  <c r="N23" i="53"/>
  <c r="R4" i="51"/>
  <c r="N7" i="51"/>
  <c r="R12" i="51"/>
  <c r="N15" i="51"/>
  <c r="R20" i="51"/>
  <c r="N23" i="51"/>
  <c r="R4" i="50"/>
  <c r="N7" i="50"/>
  <c r="R12" i="50"/>
  <c r="N15" i="50"/>
  <c r="R20" i="50"/>
  <c r="N23" i="50"/>
  <c r="R4" i="49"/>
  <c r="N7" i="49"/>
  <c r="R12" i="49"/>
  <c r="N15" i="49"/>
  <c r="R20" i="49"/>
  <c r="N23" i="49"/>
  <c r="R4" i="48"/>
  <c r="N7" i="48"/>
  <c r="R12" i="48"/>
  <c r="N15" i="48"/>
  <c r="R20" i="48"/>
  <c r="N23" i="48"/>
  <c r="R4" i="47"/>
  <c r="N7" i="47"/>
  <c r="R12" i="47"/>
  <c r="N15" i="47"/>
  <c r="R20" i="47"/>
  <c r="N23" i="47"/>
  <c r="R4" i="52"/>
  <c r="N7" i="52"/>
  <c r="R12" i="52"/>
  <c r="N15" i="52"/>
  <c r="R20" i="52"/>
  <c r="N23" i="52"/>
  <c r="R4" i="46"/>
  <c r="N7" i="46"/>
  <c r="R12" i="46"/>
  <c r="R20" i="46"/>
  <c r="N23" i="46"/>
  <c r="R4" i="45"/>
  <c r="R12" i="45"/>
  <c r="R20" i="45"/>
  <c r="R24" i="45"/>
  <c r="R4" i="43"/>
  <c r="R8" i="43"/>
  <c r="I9" i="44"/>
  <c r="N14" i="44"/>
  <c r="R19" i="44"/>
  <c r="N6" i="39"/>
  <c r="R11" i="39"/>
  <c r="R27" i="41"/>
  <c r="I9" i="40"/>
  <c r="N14" i="40"/>
  <c r="R19" i="40"/>
  <c r="R24" i="38"/>
  <c r="N24" i="37"/>
  <c r="R5" i="36"/>
  <c r="N11" i="36"/>
  <c r="R16" i="36"/>
  <c r="N20" i="35"/>
  <c r="N18" i="16"/>
  <c r="R12" i="21"/>
  <c r="N25" i="9"/>
  <c r="N25" i="10"/>
  <c r="N25" i="11"/>
  <c r="N25" i="12"/>
  <c r="N25" i="14"/>
  <c r="N25" i="15"/>
  <c r="N25" i="8"/>
  <c r="N25" i="18"/>
  <c r="N25" i="17"/>
  <c r="N25" i="19"/>
  <c r="N25" i="26"/>
  <c r="N25" i="21"/>
  <c r="N25" i="27"/>
  <c r="N25" i="28"/>
  <c r="N25" i="16"/>
  <c r="N25" i="7"/>
  <c r="N25" i="13"/>
  <c r="N25" i="30"/>
  <c r="N25" i="29"/>
  <c r="N25" i="25"/>
  <c r="N25" i="31"/>
  <c r="N25" i="32"/>
  <c r="N25" i="33"/>
  <c r="N25" i="54"/>
  <c r="N25" i="34"/>
  <c r="N25" i="20"/>
  <c r="N25" i="22"/>
  <c r="N25" i="36"/>
  <c r="N25" i="37"/>
  <c r="N25" i="38"/>
  <c r="N25" i="23"/>
  <c r="N25" i="40"/>
  <c r="N25" i="41"/>
  <c r="N25" i="39"/>
  <c r="N25" i="42"/>
  <c r="N25" i="44"/>
  <c r="N25" i="43"/>
  <c r="N25" i="45"/>
  <c r="N17" i="13"/>
  <c r="N17" i="9"/>
  <c r="N17" i="10"/>
  <c r="N17" i="11"/>
  <c r="N17" i="12"/>
  <c r="N17" i="14"/>
  <c r="N17" i="15"/>
  <c r="N17" i="8"/>
  <c r="N17" i="18"/>
  <c r="N17" i="17"/>
  <c r="N17" i="24"/>
  <c r="N17" i="26"/>
  <c r="N17" i="21"/>
  <c r="N17" i="27"/>
  <c r="N17" i="28"/>
  <c r="N17" i="16"/>
  <c r="N17" i="23"/>
  <c r="N17" i="30"/>
  <c r="N17" i="29"/>
  <c r="N17" i="25"/>
  <c r="N17" i="31"/>
  <c r="N17" i="32"/>
  <c r="N17" i="33"/>
  <c r="N17" i="54"/>
  <c r="N17" i="34"/>
  <c r="N17" i="7"/>
  <c r="N17" i="19"/>
  <c r="N17" i="22"/>
  <c r="N17" i="36"/>
  <c r="N17" i="37"/>
  <c r="N17" i="20"/>
  <c r="N17" i="35"/>
  <c r="N17" i="38"/>
  <c r="N17" i="40"/>
  <c r="N17" i="41"/>
  <c r="N17" i="39"/>
  <c r="N17" i="42"/>
  <c r="N17" i="44"/>
  <c r="N17" i="43"/>
  <c r="N17" i="45"/>
  <c r="N9" i="13"/>
  <c r="N9" i="9"/>
  <c r="N9" i="10"/>
  <c r="N9" i="11"/>
  <c r="N9" i="12"/>
  <c r="N9" i="14"/>
  <c r="N9" i="15"/>
  <c r="N9" i="8"/>
  <c r="N9" i="18"/>
  <c r="N9" i="17"/>
  <c r="N9" i="24"/>
  <c r="N9" i="26"/>
  <c r="N9" i="21"/>
  <c r="N9" i="27"/>
  <c r="N9" i="28"/>
  <c r="N9" i="16"/>
  <c r="N9" i="7"/>
  <c r="N9" i="30"/>
  <c r="N9" i="29"/>
  <c r="N9" i="25"/>
  <c r="N9" i="31"/>
  <c r="N9" i="32"/>
  <c r="N9" i="33"/>
  <c r="N9" i="54"/>
  <c r="N9" i="34"/>
  <c r="N9" i="19"/>
  <c r="N9" i="20"/>
  <c r="N9" i="22"/>
  <c r="N9" i="23"/>
  <c r="N9" i="36"/>
  <c r="N9" i="37"/>
  <c r="N9" i="35"/>
  <c r="N9" i="38"/>
  <c r="N9" i="40"/>
  <c r="N9" i="41"/>
  <c r="N9" i="39"/>
  <c r="N9" i="42"/>
  <c r="N9" i="44"/>
  <c r="N9" i="43"/>
  <c r="R25" i="7"/>
  <c r="R25" i="13"/>
  <c r="R25" i="9"/>
  <c r="R25" i="17"/>
  <c r="R25" i="10"/>
  <c r="R25" i="19"/>
  <c r="R25" i="11"/>
  <c r="R25" i="12"/>
  <c r="R25" i="14"/>
  <c r="R25" i="15"/>
  <c r="R25" i="8"/>
  <c r="R25" i="18"/>
  <c r="R25" i="20"/>
  <c r="R25" i="22"/>
  <c r="R25" i="23"/>
  <c r="R25" i="16"/>
  <c r="R25" i="34"/>
  <c r="R25" i="28"/>
  <c r="R25" i="27"/>
  <c r="R25" i="30"/>
  <c r="R25" i="29"/>
  <c r="R25" i="25"/>
  <c r="R25" i="31"/>
  <c r="R25" i="32"/>
  <c r="R25" i="33"/>
  <c r="R25" i="36"/>
  <c r="R25" i="37"/>
  <c r="R25" i="38"/>
  <c r="R25" i="21"/>
  <c r="R25" i="40"/>
  <c r="R25" i="41"/>
  <c r="R25" i="39"/>
  <c r="R25" i="42"/>
  <c r="R25" i="44"/>
  <c r="R25" i="43"/>
  <c r="R25" i="45"/>
  <c r="R25" i="24"/>
  <c r="R25" i="26"/>
  <c r="R25" i="35"/>
  <c r="R17" i="7"/>
  <c r="R17" i="13"/>
  <c r="R17" i="18"/>
  <c r="R17" i="16"/>
  <c r="R17" i="9"/>
  <c r="R17" i="17"/>
  <c r="R17" i="10"/>
  <c r="R17" i="11"/>
  <c r="R17" i="12"/>
  <c r="R17" i="14"/>
  <c r="R17" i="24"/>
  <c r="R17" i="26"/>
  <c r="R17" i="21"/>
  <c r="R17" i="27"/>
  <c r="R17" i="28"/>
  <c r="R17" i="19"/>
  <c r="R17" i="20"/>
  <c r="R17" i="22"/>
  <c r="R17" i="54"/>
  <c r="R17" i="8"/>
  <c r="R17" i="23"/>
  <c r="R17" i="36"/>
  <c r="R17" i="37"/>
  <c r="R17" i="30"/>
  <c r="R17" i="29"/>
  <c r="R17" i="25"/>
  <c r="R17" i="31"/>
  <c r="R17" i="32"/>
  <c r="R17" i="33"/>
  <c r="R17" i="35"/>
  <c r="R17" i="38"/>
  <c r="R17" i="40"/>
  <c r="R17" i="41"/>
  <c r="R17" i="39"/>
  <c r="R17" i="42"/>
  <c r="R17" i="44"/>
  <c r="R17" i="43"/>
  <c r="R17" i="45"/>
  <c r="R9" i="7"/>
  <c r="R9" i="12"/>
  <c r="R9" i="16"/>
  <c r="R9" i="14"/>
  <c r="R9" i="15"/>
  <c r="R9" i="8"/>
  <c r="R9" i="13"/>
  <c r="R9" i="18"/>
  <c r="R9" i="9"/>
  <c r="R9" i="17"/>
  <c r="R9" i="19"/>
  <c r="R9" i="20"/>
  <c r="R9" i="22"/>
  <c r="R9" i="10"/>
  <c r="R9" i="23"/>
  <c r="R9" i="24"/>
  <c r="R9" i="26"/>
  <c r="R9" i="21"/>
  <c r="R9" i="27"/>
  <c r="R9" i="28"/>
  <c r="R9" i="11"/>
  <c r="R9" i="30"/>
  <c r="R9" i="29"/>
  <c r="R9" i="25"/>
  <c r="R9" i="31"/>
  <c r="R9" i="32"/>
  <c r="R9" i="33"/>
  <c r="R9" i="54"/>
  <c r="R9" i="36"/>
  <c r="R9" i="37"/>
  <c r="R9" i="35"/>
  <c r="R9" i="38"/>
  <c r="R9" i="40"/>
  <c r="R9" i="41"/>
  <c r="R9" i="39"/>
  <c r="R9" i="42"/>
  <c r="R9" i="44"/>
  <c r="R9" i="43"/>
  <c r="N10" i="53"/>
  <c r="N18" i="53"/>
  <c r="I21" i="53"/>
  <c r="R23" i="53"/>
  <c r="N26" i="53"/>
  <c r="R7" i="51"/>
  <c r="N10" i="51"/>
  <c r="R15" i="51"/>
  <c r="N18" i="51"/>
  <c r="I21" i="51"/>
  <c r="R23" i="51"/>
  <c r="N26" i="51"/>
  <c r="R7" i="50"/>
  <c r="N10" i="50"/>
  <c r="R15" i="50"/>
  <c r="N18" i="50"/>
  <c r="I21" i="50"/>
  <c r="R23" i="50"/>
  <c r="N26" i="50"/>
  <c r="R7" i="49"/>
  <c r="N10" i="49"/>
  <c r="R15" i="49"/>
  <c r="N18" i="49"/>
  <c r="I21" i="49"/>
  <c r="R23" i="49"/>
  <c r="N26" i="49"/>
  <c r="R7" i="48"/>
  <c r="N10" i="48"/>
  <c r="R15" i="48"/>
  <c r="N18" i="48"/>
  <c r="I21" i="48"/>
  <c r="R23" i="48"/>
  <c r="N26" i="48"/>
  <c r="R7" i="47"/>
  <c r="N10" i="47"/>
  <c r="R15" i="47"/>
  <c r="N18" i="47"/>
  <c r="I21" i="47"/>
  <c r="R23" i="47"/>
  <c r="N26" i="47"/>
  <c r="R7" i="52"/>
  <c r="N10" i="52"/>
  <c r="R15" i="52"/>
  <c r="N18" i="52"/>
  <c r="I21" i="52"/>
  <c r="R23" i="52"/>
  <c r="N26" i="52"/>
  <c r="R7" i="46"/>
  <c r="N10" i="46"/>
  <c r="N18" i="46"/>
  <c r="I21" i="46"/>
  <c r="N26" i="46"/>
  <c r="R7" i="45"/>
  <c r="N10" i="45"/>
  <c r="R16" i="45"/>
  <c r="I21" i="45"/>
  <c r="R4" i="44"/>
  <c r="I22" i="44"/>
  <c r="N27" i="44"/>
  <c r="R8" i="42"/>
  <c r="N19" i="42"/>
  <c r="R24" i="39"/>
  <c r="N11" i="41"/>
  <c r="I22" i="40"/>
  <c r="N27" i="40"/>
  <c r="N19" i="38"/>
  <c r="N20" i="54"/>
  <c r="N12" i="33"/>
  <c r="N4" i="32"/>
  <c r="N4" i="31"/>
  <c r="N4" i="25"/>
  <c r="N4" i="29"/>
  <c r="N4" i="30"/>
  <c r="N4" i="16"/>
  <c r="R11" i="14"/>
  <c r="N22" i="7"/>
  <c r="N22" i="13"/>
  <c r="N22" i="14"/>
  <c r="N22" i="20"/>
  <c r="N22" i="22"/>
  <c r="N22" i="23"/>
  <c r="N22" i="24"/>
  <c r="N22" i="15"/>
  <c r="N22" i="26"/>
  <c r="N22" i="21"/>
  <c r="N22" i="27"/>
  <c r="N22" i="28"/>
  <c r="N22" i="16"/>
  <c r="N22" i="8"/>
  <c r="N22" i="18"/>
  <c r="N22" i="9"/>
  <c r="N22" i="17"/>
  <c r="N22" i="10"/>
  <c r="N22" i="19"/>
  <c r="N22" i="11"/>
  <c r="N22" i="35"/>
  <c r="N22" i="12"/>
  <c r="N22" i="30"/>
  <c r="N22" i="29"/>
  <c r="N22" i="25"/>
  <c r="N22" i="31"/>
  <c r="N22" i="32"/>
  <c r="N22" i="33"/>
  <c r="N22" i="54"/>
  <c r="N22" i="34"/>
  <c r="N22" i="36"/>
  <c r="N22" i="37"/>
  <c r="N22" i="38"/>
  <c r="R6" i="13"/>
  <c r="R6" i="9"/>
  <c r="R6" i="10"/>
  <c r="R6" i="11"/>
  <c r="R6" i="12"/>
  <c r="R6" i="14"/>
  <c r="R6" i="15"/>
  <c r="R6" i="8"/>
  <c r="R6" i="18"/>
  <c r="R6" i="17"/>
  <c r="R6" i="24"/>
  <c r="R6" i="26"/>
  <c r="R6" i="21"/>
  <c r="R6" i="27"/>
  <c r="R6" i="28"/>
  <c r="R6" i="7"/>
  <c r="R6" i="30"/>
  <c r="R6" i="29"/>
  <c r="R6" i="25"/>
  <c r="R6" i="31"/>
  <c r="R6" i="32"/>
  <c r="R6" i="33"/>
  <c r="R6" i="54"/>
  <c r="R6" i="34"/>
  <c r="R6" i="16"/>
  <c r="R6" i="19"/>
  <c r="R6" i="20"/>
  <c r="R6" i="35"/>
  <c r="R6" i="36"/>
  <c r="R6" i="37"/>
  <c r="R6" i="38"/>
  <c r="R6" i="40"/>
  <c r="R6" i="41"/>
  <c r="R6" i="39"/>
  <c r="R6" i="42"/>
  <c r="R6" i="44"/>
  <c r="R6" i="43"/>
  <c r="N6" i="40"/>
  <c r="R21" i="7"/>
  <c r="R21" i="13"/>
  <c r="R21" i="9"/>
  <c r="R21" i="10"/>
  <c r="R21" i="11"/>
  <c r="R21" i="12"/>
  <c r="R21" i="14"/>
  <c r="R21" i="15"/>
  <c r="R21" i="8"/>
  <c r="R21" i="18"/>
  <c r="R21" i="17"/>
  <c r="R21" i="19"/>
  <c r="R21" i="20"/>
  <c r="R21" i="22"/>
  <c r="R21" i="23"/>
  <c r="R21" i="24"/>
  <c r="R21" i="26"/>
  <c r="R21" i="21"/>
  <c r="R21" i="27"/>
  <c r="R21" i="28"/>
  <c r="R21" i="16"/>
  <c r="R21" i="35"/>
  <c r="R21" i="30"/>
  <c r="R21" i="29"/>
  <c r="R21" i="25"/>
  <c r="R21" i="31"/>
  <c r="R21" i="32"/>
  <c r="R21" i="33"/>
  <c r="R21" i="38"/>
  <c r="R21" i="40"/>
  <c r="R21" i="41"/>
  <c r="R21" i="39"/>
  <c r="R21" i="42"/>
  <c r="R21" i="44"/>
  <c r="R21" i="43"/>
  <c r="R21" i="45"/>
  <c r="R21" i="54"/>
  <c r="N6" i="53"/>
  <c r="N22" i="53"/>
  <c r="N22" i="51"/>
  <c r="N14" i="47"/>
  <c r="N22" i="47"/>
  <c r="N14" i="46"/>
  <c r="N6" i="45"/>
  <c r="I22" i="39"/>
  <c r="I9" i="7"/>
  <c r="I9" i="11"/>
  <c r="I9" i="19"/>
  <c r="I9" i="20"/>
  <c r="I9" i="22"/>
  <c r="I9" i="23"/>
  <c r="I9" i="12"/>
  <c r="I9" i="24"/>
  <c r="I9" i="26"/>
  <c r="I9" i="21"/>
  <c r="I9" i="27"/>
  <c r="I9" i="28"/>
  <c r="I9" i="14"/>
  <c r="I9" i="16"/>
  <c r="I9" i="15"/>
  <c r="I9" i="8"/>
  <c r="I9" i="13"/>
  <c r="I9" i="18"/>
  <c r="I9" i="35"/>
  <c r="I9" i="30"/>
  <c r="I9" i="29"/>
  <c r="I9" i="25"/>
  <c r="I9" i="31"/>
  <c r="I9" i="32"/>
  <c r="I9" i="33"/>
  <c r="I9" i="54"/>
  <c r="I9" i="34"/>
  <c r="I9" i="9"/>
  <c r="I9" i="10"/>
  <c r="I9" i="17"/>
  <c r="I9" i="36"/>
  <c r="I9" i="37"/>
  <c r="N24" i="7"/>
  <c r="N24" i="13"/>
  <c r="N24" i="9"/>
  <c r="N24" i="10"/>
  <c r="N24" i="11"/>
  <c r="N24" i="12"/>
  <c r="N24" i="14"/>
  <c r="N24" i="15"/>
  <c r="N24" i="8"/>
  <c r="N24" i="18"/>
  <c r="N24" i="17"/>
  <c r="N24" i="19"/>
  <c r="N24" i="20"/>
  <c r="N24" i="22"/>
  <c r="N24" i="23"/>
  <c r="N24" i="24"/>
  <c r="N24" i="26"/>
  <c r="N24" i="21"/>
  <c r="N24" i="27"/>
  <c r="N24" i="28"/>
  <c r="N24" i="16"/>
  <c r="N24" i="35"/>
  <c r="N24" i="30"/>
  <c r="N24" i="29"/>
  <c r="N24" i="25"/>
  <c r="N24" i="31"/>
  <c r="N24" i="32"/>
  <c r="N24" i="33"/>
  <c r="N24" i="40"/>
  <c r="N24" i="41"/>
  <c r="N24" i="39"/>
  <c r="N24" i="42"/>
  <c r="N24" i="44"/>
  <c r="N24" i="43"/>
  <c r="N24" i="45"/>
  <c r="N24" i="54"/>
  <c r="N24" i="34"/>
  <c r="N8" i="7"/>
  <c r="N8" i="13"/>
  <c r="N8" i="9"/>
  <c r="N8" i="10"/>
  <c r="N8" i="11"/>
  <c r="N8" i="12"/>
  <c r="N8" i="14"/>
  <c r="N8" i="15"/>
  <c r="N8" i="8"/>
  <c r="N8" i="18"/>
  <c r="N8" i="17"/>
  <c r="N8" i="19"/>
  <c r="N8" i="20"/>
  <c r="N8" i="22"/>
  <c r="N8" i="23"/>
  <c r="N8" i="24"/>
  <c r="N8" i="26"/>
  <c r="N8" i="21"/>
  <c r="N8" i="27"/>
  <c r="N8" i="28"/>
  <c r="N8" i="16"/>
  <c r="N8" i="35"/>
  <c r="N8" i="30"/>
  <c r="N8" i="29"/>
  <c r="N8" i="25"/>
  <c r="N8" i="31"/>
  <c r="N8" i="32"/>
  <c r="N8" i="38"/>
  <c r="N8" i="40"/>
  <c r="N8" i="41"/>
  <c r="N8" i="39"/>
  <c r="N8" i="42"/>
  <c r="N8" i="44"/>
  <c r="N8" i="43"/>
  <c r="N8" i="33"/>
  <c r="N8" i="54"/>
  <c r="R24" i="9"/>
  <c r="R24" i="10"/>
  <c r="R24" i="11"/>
  <c r="R24" i="12"/>
  <c r="R24" i="14"/>
  <c r="R24" i="15"/>
  <c r="R24" i="8"/>
  <c r="R24" i="18"/>
  <c r="R24" i="17"/>
  <c r="R24" i="19"/>
  <c r="R24" i="20"/>
  <c r="R24" i="22"/>
  <c r="R24" i="23"/>
  <c r="R24" i="24"/>
  <c r="R24" i="26"/>
  <c r="R24" i="21"/>
  <c r="R24" i="27"/>
  <c r="R24" i="28"/>
  <c r="R24" i="16"/>
  <c r="R24" i="7"/>
  <c r="R24" i="35"/>
  <c r="R24" i="30"/>
  <c r="R24" i="29"/>
  <c r="R24" i="25"/>
  <c r="R24" i="31"/>
  <c r="R24" i="32"/>
  <c r="R24" i="33"/>
  <c r="R24" i="54"/>
  <c r="R24" i="34"/>
  <c r="R24" i="13"/>
  <c r="R16" i="13"/>
  <c r="R16" i="9"/>
  <c r="R16" i="10"/>
  <c r="R16" i="11"/>
  <c r="R16" i="12"/>
  <c r="R16" i="14"/>
  <c r="R16" i="15"/>
  <c r="R16" i="8"/>
  <c r="R16" i="18"/>
  <c r="R16" i="17"/>
  <c r="R16" i="7"/>
  <c r="R16" i="19"/>
  <c r="R16" i="20"/>
  <c r="R16" i="22"/>
  <c r="R16" i="23"/>
  <c r="R16" i="24"/>
  <c r="R16" i="26"/>
  <c r="R16" i="21"/>
  <c r="R16" i="27"/>
  <c r="R16" i="28"/>
  <c r="R16" i="16"/>
  <c r="R16" i="35"/>
  <c r="R16" i="30"/>
  <c r="R16" i="29"/>
  <c r="R16" i="25"/>
  <c r="R16" i="31"/>
  <c r="R16" i="32"/>
  <c r="R16" i="33"/>
  <c r="R16" i="54"/>
  <c r="R16" i="34"/>
  <c r="R8" i="13"/>
  <c r="R8" i="9"/>
  <c r="R8" i="10"/>
  <c r="R8" i="11"/>
  <c r="R8" i="12"/>
  <c r="R8" i="14"/>
  <c r="R8" i="15"/>
  <c r="R8" i="8"/>
  <c r="R8" i="18"/>
  <c r="R8" i="17"/>
  <c r="R8" i="19"/>
  <c r="R8" i="20"/>
  <c r="R8" i="22"/>
  <c r="R8" i="23"/>
  <c r="R8" i="24"/>
  <c r="R8" i="26"/>
  <c r="R8" i="21"/>
  <c r="R8" i="27"/>
  <c r="R8" i="28"/>
  <c r="R8" i="7"/>
  <c r="R8" i="16"/>
  <c r="R8" i="35"/>
  <c r="R8" i="30"/>
  <c r="R8" i="29"/>
  <c r="R8" i="25"/>
  <c r="R8" i="31"/>
  <c r="R8" i="32"/>
  <c r="R8" i="33"/>
  <c r="R8" i="54"/>
  <c r="R8" i="34"/>
  <c r="N5" i="53"/>
  <c r="R10" i="53"/>
  <c r="N13" i="53"/>
  <c r="R18" i="53"/>
  <c r="N21" i="53"/>
  <c r="R26" i="53"/>
  <c r="N5" i="51"/>
  <c r="R10" i="51"/>
  <c r="N13" i="51"/>
  <c r="R18" i="51"/>
  <c r="N21" i="51"/>
  <c r="R26" i="51"/>
  <c r="N5" i="50"/>
  <c r="R10" i="50"/>
  <c r="N13" i="50"/>
  <c r="R18" i="50"/>
  <c r="N21" i="50"/>
  <c r="R26" i="50"/>
  <c r="N5" i="49"/>
  <c r="R10" i="49"/>
  <c r="N13" i="49"/>
  <c r="R18" i="49"/>
  <c r="N21" i="49"/>
  <c r="R26" i="49"/>
  <c r="N5" i="48"/>
  <c r="R10" i="48"/>
  <c r="N13" i="48"/>
  <c r="R18" i="48"/>
  <c r="N21" i="48"/>
  <c r="R26" i="48"/>
  <c r="N5" i="47"/>
  <c r="R10" i="47"/>
  <c r="N13" i="47"/>
  <c r="R18" i="47"/>
  <c r="N21" i="47"/>
  <c r="R26" i="47"/>
  <c r="N5" i="52"/>
  <c r="R10" i="52"/>
  <c r="N13" i="52"/>
  <c r="R18" i="52"/>
  <c r="N21" i="52"/>
  <c r="R26" i="52"/>
  <c r="N5" i="46"/>
  <c r="R10" i="46"/>
  <c r="N13" i="46"/>
  <c r="R18" i="46"/>
  <c r="N21" i="46"/>
  <c r="R26" i="46"/>
  <c r="N5" i="45"/>
  <c r="R10" i="45"/>
  <c r="N13" i="45"/>
  <c r="I22" i="45"/>
  <c r="N14" i="43"/>
  <c r="N19" i="43"/>
  <c r="R24" i="43"/>
  <c r="N22" i="44"/>
  <c r="R27" i="44"/>
  <c r="I9" i="42"/>
  <c r="N14" i="42"/>
  <c r="R19" i="42"/>
  <c r="R11" i="41"/>
  <c r="N22" i="40"/>
  <c r="R27" i="40"/>
  <c r="I9" i="38"/>
  <c r="N14" i="38"/>
  <c r="R19" i="38"/>
  <c r="R13" i="37"/>
  <c r="R24" i="36"/>
  <c r="R21" i="34"/>
  <c r="R20" i="54"/>
  <c r="R4" i="32"/>
  <c r="R4" i="31"/>
  <c r="R4" i="25"/>
  <c r="R4" i="29"/>
  <c r="R4" i="30"/>
  <c r="R4" i="16"/>
  <c r="R6" i="23"/>
  <c r="R17" i="15"/>
  <c r="N6" i="7"/>
  <c r="N6" i="13"/>
  <c r="N6" i="18"/>
  <c r="N6" i="19"/>
  <c r="N6" i="20"/>
  <c r="N6" i="22"/>
  <c r="N6" i="23"/>
  <c r="N6" i="9"/>
  <c r="N6" i="17"/>
  <c r="N6" i="24"/>
  <c r="N6" i="26"/>
  <c r="N6" i="21"/>
  <c r="N6" i="27"/>
  <c r="N6" i="28"/>
  <c r="N6" i="10"/>
  <c r="N6" i="16"/>
  <c r="N6" i="11"/>
  <c r="N6" i="12"/>
  <c r="N6" i="14"/>
  <c r="N6" i="35"/>
  <c r="N6" i="30"/>
  <c r="N6" i="29"/>
  <c r="N6" i="25"/>
  <c r="N6" i="31"/>
  <c r="N6" i="32"/>
  <c r="N6" i="33"/>
  <c r="N6" i="54"/>
  <c r="N6" i="34"/>
  <c r="N6" i="15"/>
  <c r="N6" i="8"/>
  <c r="N6" i="36"/>
  <c r="N6" i="37"/>
  <c r="N22" i="42"/>
  <c r="N13" i="7"/>
  <c r="N13" i="13"/>
  <c r="N13" i="9"/>
  <c r="N13" i="10"/>
  <c r="N13" i="11"/>
  <c r="N13" i="12"/>
  <c r="N13" i="14"/>
  <c r="N13" i="15"/>
  <c r="N13" i="8"/>
  <c r="N13" i="18"/>
  <c r="N13" i="17"/>
  <c r="N13" i="19"/>
  <c r="N13" i="20"/>
  <c r="N13" i="22"/>
  <c r="N13" i="23"/>
  <c r="N13" i="24"/>
  <c r="N13" i="26"/>
  <c r="N13" i="21"/>
  <c r="N13" i="27"/>
  <c r="N13" i="28"/>
  <c r="N13" i="16"/>
  <c r="N13" i="30"/>
  <c r="N13" i="29"/>
  <c r="N13" i="25"/>
  <c r="N13" i="31"/>
  <c r="N13" i="32"/>
  <c r="N13" i="33"/>
  <c r="N13" i="36"/>
  <c r="N13" i="37"/>
  <c r="N13" i="38"/>
  <c r="N13" i="40"/>
  <c r="N13" i="41"/>
  <c r="N13" i="39"/>
  <c r="N13" i="42"/>
  <c r="N13" i="44"/>
  <c r="N13" i="43"/>
  <c r="N13" i="54"/>
  <c r="N13" i="35"/>
  <c r="N14" i="48"/>
  <c r="I22" i="43"/>
  <c r="N16" i="7"/>
  <c r="N16" i="13"/>
  <c r="N16" i="9"/>
  <c r="N16" i="10"/>
  <c r="N16" i="11"/>
  <c r="N16" i="12"/>
  <c r="N16" i="14"/>
  <c r="N16" i="15"/>
  <c r="N16" i="8"/>
  <c r="N16" i="18"/>
  <c r="N16" i="17"/>
  <c r="N16" i="19"/>
  <c r="N16" i="20"/>
  <c r="N16" i="22"/>
  <c r="N16" i="23"/>
  <c r="N16" i="24"/>
  <c r="N16" i="26"/>
  <c r="N16" i="21"/>
  <c r="N16" i="27"/>
  <c r="N16" i="28"/>
  <c r="N16" i="16"/>
  <c r="N16" i="35"/>
  <c r="N16" i="30"/>
  <c r="N16" i="29"/>
  <c r="N16" i="25"/>
  <c r="N16" i="31"/>
  <c r="N16" i="32"/>
  <c r="N16" i="34"/>
  <c r="N16" i="38"/>
  <c r="N16" i="40"/>
  <c r="N16" i="41"/>
  <c r="N16" i="39"/>
  <c r="N16" i="42"/>
  <c r="N16" i="44"/>
  <c r="N16" i="43"/>
  <c r="N16" i="45"/>
  <c r="N16" i="54"/>
  <c r="I20" i="13"/>
  <c r="I20" i="9"/>
  <c r="I20" i="10"/>
  <c r="I20" i="11"/>
  <c r="I20" i="12"/>
  <c r="I20" i="14"/>
  <c r="I20" i="15"/>
  <c r="I20" i="8"/>
  <c r="I20" i="18"/>
  <c r="I20" i="17"/>
  <c r="I20" i="24"/>
  <c r="I20" i="26"/>
  <c r="I20" i="21"/>
  <c r="I20" i="27"/>
  <c r="I20" i="28"/>
  <c r="I20" i="16"/>
  <c r="I20" i="7"/>
  <c r="I20" i="30"/>
  <c r="I20" i="29"/>
  <c r="I20" i="25"/>
  <c r="I20" i="31"/>
  <c r="I20" i="32"/>
  <c r="I20" i="33"/>
  <c r="I20" i="54"/>
  <c r="I20" i="34"/>
  <c r="I20" i="19"/>
  <c r="I20" i="20"/>
  <c r="I20" i="22"/>
  <c r="I20" i="23"/>
  <c r="I20" i="36"/>
  <c r="I20" i="37"/>
  <c r="I20" i="38"/>
  <c r="I20" i="40"/>
  <c r="I20" i="41"/>
  <c r="I20" i="39"/>
  <c r="I20" i="42"/>
  <c r="I20" i="44"/>
  <c r="I20" i="43"/>
  <c r="I20" i="45"/>
  <c r="N23" i="7"/>
  <c r="N23" i="13"/>
  <c r="N23" i="9"/>
  <c r="N23" i="10"/>
  <c r="N23" i="11"/>
  <c r="N23" i="12"/>
  <c r="N23" i="14"/>
  <c r="N23" i="15"/>
  <c r="N23" i="8"/>
  <c r="N23" i="18"/>
  <c r="N23" i="17"/>
  <c r="N23" i="19"/>
  <c r="N23" i="20"/>
  <c r="N23" i="22"/>
  <c r="N23" i="23"/>
  <c r="N23" i="24"/>
  <c r="N23" i="26"/>
  <c r="N23" i="21"/>
  <c r="N23" i="27"/>
  <c r="N23" i="28"/>
  <c r="N23" i="16"/>
  <c r="N23" i="35"/>
  <c r="N23" i="36"/>
  <c r="N23" i="37"/>
  <c r="N23" i="38"/>
  <c r="N23" i="54"/>
  <c r="N23" i="40"/>
  <c r="N23" i="41"/>
  <c r="N23" i="39"/>
  <c r="N23" i="42"/>
  <c r="N23" i="44"/>
  <c r="N23" i="34"/>
  <c r="N15" i="7"/>
  <c r="N15" i="13"/>
  <c r="N15" i="9"/>
  <c r="N15" i="10"/>
  <c r="N15" i="11"/>
  <c r="N15" i="12"/>
  <c r="N15" i="14"/>
  <c r="N15" i="15"/>
  <c r="N15" i="8"/>
  <c r="N15" i="18"/>
  <c r="N15" i="17"/>
  <c r="N15" i="19"/>
  <c r="N15" i="20"/>
  <c r="N15" i="22"/>
  <c r="N15" i="23"/>
  <c r="N15" i="24"/>
  <c r="N15" i="26"/>
  <c r="N15" i="21"/>
  <c r="N15" i="27"/>
  <c r="N15" i="28"/>
  <c r="N15" i="16"/>
  <c r="N15" i="35"/>
  <c r="N15" i="33"/>
  <c r="N15" i="34"/>
  <c r="N15" i="36"/>
  <c r="N15" i="37"/>
  <c r="N15" i="38"/>
  <c r="N15" i="40"/>
  <c r="N15" i="41"/>
  <c r="N15" i="39"/>
  <c r="N15" i="42"/>
  <c r="N15" i="44"/>
  <c r="N7" i="7"/>
  <c r="N7" i="13"/>
  <c r="N7" i="9"/>
  <c r="N7" i="10"/>
  <c r="N7" i="11"/>
  <c r="N7" i="12"/>
  <c r="N7" i="14"/>
  <c r="N7" i="15"/>
  <c r="N7" i="8"/>
  <c r="N7" i="18"/>
  <c r="N7" i="17"/>
  <c r="N7" i="19"/>
  <c r="N7" i="20"/>
  <c r="N7" i="22"/>
  <c r="N7" i="23"/>
  <c r="N7" i="35"/>
  <c r="N7" i="34"/>
  <c r="N7" i="28"/>
  <c r="N7" i="16"/>
  <c r="N7" i="30"/>
  <c r="N7" i="29"/>
  <c r="N7" i="25"/>
  <c r="N7" i="31"/>
  <c r="N7" i="32"/>
  <c r="N7" i="36"/>
  <c r="N7" i="37"/>
  <c r="N7" i="27"/>
  <c r="N7" i="38"/>
  <c r="N7" i="40"/>
  <c r="N7" i="41"/>
  <c r="N7" i="39"/>
  <c r="N7" i="42"/>
  <c r="N7" i="44"/>
  <c r="N7" i="21"/>
  <c r="N7" i="26"/>
  <c r="N7" i="33"/>
  <c r="N7" i="54"/>
  <c r="R23" i="7"/>
  <c r="R23" i="13"/>
  <c r="R23" i="9"/>
  <c r="R23" i="10"/>
  <c r="R23" i="11"/>
  <c r="R23" i="12"/>
  <c r="R23" i="14"/>
  <c r="R23" i="15"/>
  <c r="R23" i="8"/>
  <c r="R23" i="18"/>
  <c r="R23" i="17"/>
  <c r="R23" i="19"/>
  <c r="R23" i="20"/>
  <c r="R23" i="22"/>
  <c r="R23" i="23"/>
  <c r="R23" i="24"/>
  <c r="R23" i="26"/>
  <c r="R23" i="21"/>
  <c r="R23" i="27"/>
  <c r="R23" i="28"/>
  <c r="R23" i="16"/>
  <c r="R23" i="30"/>
  <c r="R23" i="29"/>
  <c r="R23" i="25"/>
  <c r="R23" i="31"/>
  <c r="R23" i="32"/>
  <c r="R23" i="33"/>
  <c r="R23" i="54"/>
  <c r="R23" i="34"/>
  <c r="R23" i="35"/>
  <c r="R23" i="36"/>
  <c r="R23" i="37"/>
  <c r="R23" i="38"/>
  <c r="R23" i="40"/>
  <c r="R23" i="41"/>
  <c r="R23" i="39"/>
  <c r="R23" i="42"/>
  <c r="R23" i="44"/>
  <c r="R23" i="43"/>
  <c r="R15" i="7"/>
  <c r="R15" i="13"/>
  <c r="R15" i="9"/>
  <c r="R15" i="10"/>
  <c r="R15" i="11"/>
  <c r="R15" i="12"/>
  <c r="R15" i="14"/>
  <c r="R15" i="15"/>
  <c r="R15" i="8"/>
  <c r="R15" i="18"/>
  <c r="R15" i="17"/>
  <c r="R15" i="19"/>
  <c r="R15" i="20"/>
  <c r="R15" i="22"/>
  <c r="R15" i="23"/>
  <c r="R15" i="24"/>
  <c r="R15" i="26"/>
  <c r="R15" i="21"/>
  <c r="R15" i="27"/>
  <c r="R15" i="28"/>
  <c r="R15" i="16"/>
  <c r="R15" i="30"/>
  <c r="R15" i="29"/>
  <c r="R15" i="25"/>
  <c r="R15" i="31"/>
  <c r="R15" i="32"/>
  <c r="R15" i="33"/>
  <c r="R15" i="54"/>
  <c r="R15" i="34"/>
  <c r="R15" i="35"/>
  <c r="R15" i="36"/>
  <c r="R15" i="37"/>
  <c r="R15" i="38"/>
  <c r="R15" i="40"/>
  <c r="R15" i="41"/>
  <c r="R15" i="39"/>
  <c r="R15" i="42"/>
  <c r="R15" i="44"/>
  <c r="R15" i="43"/>
  <c r="R7" i="7"/>
  <c r="R7" i="13"/>
  <c r="R7" i="9"/>
  <c r="R7" i="10"/>
  <c r="R7" i="11"/>
  <c r="R7" i="12"/>
  <c r="R7" i="14"/>
  <c r="R7" i="15"/>
  <c r="R7" i="8"/>
  <c r="R7" i="18"/>
  <c r="R7" i="17"/>
  <c r="R7" i="19"/>
  <c r="R7" i="20"/>
  <c r="R7" i="22"/>
  <c r="R7" i="23"/>
  <c r="R7" i="24"/>
  <c r="R7" i="26"/>
  <c r="R7" i="21"/>
  <c r="R7" i="27"/>
  <c r="R7" i="28"/>
  <c r="R7" i="30"/>
  <c r="R7" i="29"/>
  <c r="R7" i="25"/>
  <c r="R7" i="31"/>
  <c r="R7" i="32"/>
  <c r="R7" i="33"/>
  <c r="R7" i="54"/>
  <c r="R7" i="34"/>
  <c r="R7" i="16"/>
  <c r="R7" i="36"/>
  <c r="R7" i="37"/>
  <c r="R7" i="38"/>
  <c r="R7" i="40"/>
  <c r="R7" i="41"/>
  <c r="R7" i="39"/>
  <c r="R7" i="42"/>
  <c r="R7" i="44"/>
  <c r="R5" i="53"/>
  <c r="N8" i="53"/>
  <c r="R13" i="53"/>
  <c r="N16" i="53"/>
  <c r="R21" i="53"/>
  <c r="N24" i="53"/>
  <c r="R5" i="51"/>
  <c r="N8" i="51"/>
  <c r="R13" i="51"/>
  <c r="N16" i="51"/>
  <c r="R21" i="51"/>
  <c r="N24" i="51"/>
  <c r="R5" i="50"/>
  <c r="N8" i="50"/>
  <c r="R13" i="50"/>
  <c r="N16" i="50"/>
  <c r="R21" i="50"/>
  <c r="N24" i="50"/>
  <c r="R5" i="49"/>
  <c r="N8" i="49"/>
  <c r="R13" i="49"/>
  <c r="N16" i="49"/>
  <c r="R21" i="49"/>
  <c r="N24" i="49"/>
  <c r="R5" i="48"/>
  <c r="N8" i="48"/>
  <c r="R13" i="48"/>
  <c r="N16" i="48"/>
  <c r="R21" i="48"/>
  <c r="N24" i="48"/>
  <c r="R5" i="47"/>
  <c r="N8" i="47"/>
  <c r="R13" i="47"/>
  <c r="N16" i="47"/>
  <c r="R21" i="47"/>
  <c r="N24" i="47"/>
  <c r="R5" i="52"/>
  <c r="N8" i="52"/>
  <c r="R13" i="52"/>
  <c r="N16" i="52"/>
  <c r="R21" i="52"/>
  <c r="N24" i="52"/>
  <c r="R5" i="46"/>
  <c r="N8" i="46"/>
  <c r="R13" i="46"/>
  <c r="N16" i="46"/>
  <c r="R21" i="46"/>
  <c r="N24" i="46"/>
  <c r="R5" i="45"/>
  <c r="N8" i="45"/>
  <c r="N22" i="45"/>
  <c r="N26" i="45"/>
  <c r="N6" i="43"/>
  <c r="R19" i="43"/>
  <c r="N11" i="44"/>
  <c r="R16" i="44"/>
  <c r="I22" i="42"/>
  <c r="N27" i="42"/>
  <c r="R8" i="39"/>
  <c r="N19" i="39"/>
  <c r="R24" i="41"/>
  <c r="N11" i="40"/>
  <c r="R16" i="40"/>
  <c r="I22" i="38"/>
  <c r="N8" i="37"/>
  <c r="N19" i="37"/>
  <c r="R13" i="36"/>
  <c r="N23" i="33"/>
  <c r="N23" i="32"/>
  <c r="N23" i="31"/>
  <c r="N23" i="25"/>
  <c r="N23" i="29"/>
  <c r="N23" i="30"/>
  <c r="R12" i="27"/>
  <c r="C8" i="53"/>
  <c r="C8" i="19"/>
  <c r="C8" i="39"/>
  <c r="C8" i="25"/>
  <c r="C8" i="45"/>
  <c r="C8" i="10"/>
  <c r="C8" i="54"/>
  <c r="C8" i="24"/>
  <c r="C8" i="21"/>
  <c r="C8" i="52"/>
  <c r="C8" i="35"/>
  <c r="C8" i="12"/>
  <c r="C8" i="50"/>
  <c r="C8" i="44"/>
  <c r="C8" i="29"/>
  <c r="C8" i="23"/>
  <c r="C8" i="14"/>
  <c r="C8" i="48"/>
  <c r="C8" i="34"/>
  <c r="C8" i="16"/>
  <c r="C8" i="20"/>
  <c r="C8" i="11"/>
  <c r="C8" i="47"/>
  <c r="C8" i="41"/>
  <c r="C8" i="28"/>
  <c r="C8" i="40"/>
  <c r="C8" i="33"/>
  <c r="C8" i="6"/>
  <c r="C8" i="46"/>
  <c r="C8" i="38"/>
  <c r="C8" i="32"/>
  <c r="C8" i="31"/>
  <c r="N21" i="6"/>
  <c r="N13" i="6"/>
  <c r="N5" i="6"/>
  <c r="R21" i="6"/>
  <c r="R13" i="6"/>
  <c r="R5" i="6"/>
  <c r="N4" i="6"/>
  <c r="N20" i="6"/>
  <c r="N12" i="6"/>
  <c r="R4" i="6"/>
  <c r="R20" i="6"/>
  <c r="R12" i="6"/>
  <c r="R22" i="6"/>
  <c r="N19" i="6"/>
  <c r="N26" i="6"/>
  <c r="N18" i="6"/>
  <c r="N10" i="6"/>
  <c r="R26" i="6"/>
  <c r="R18" i="6"/>
  <c r="R10" i="6"/>
  <c r="I20" i="6"/>
  <c r="N6" i="6"/>
  <c r="N27" i="6"/>
  <c r="R19" i="6"/>
  <c r="N25" i="6"/>
  <c r="N17" i="6"/>
  <c r="N9" i="6"/>
  <c r="R25" i="6"/>
  <c r="R17" i="6"/>
  <c r="R9" i="6"/>
  <c r="I21" i="6"/>
  <c r="N22" i="6"/>
  <c r="R14" i="6"/>
  <c r="R11" i="6"/>
  <c r="N24" i="6"/>
  <c r="N16" i="6"/>
  <c r="N8" i="6"/>
  <c r="R24" i="6"/>
  <c r="R16" i="6"/>
  <c r="R8" i="6"/>
  <c r="I22" i="6"/>
  <c r="N14" i="6"/>
  <c r="R6" i="6"/>
  <c r="N11" i="6"/>
  <c r="R27" i="6"/>
  <c r="N23" i="6"/>
  <c r="N15" i="6"/>
  <c r="N7" i="6"/>
  <c r="R23" i="6"/>
  <c r="R15" i="6"/>
  <c r="R7" i="6"/>
  <c r="I9" i="6"/>
  <c r="C2" i="55" l="1"/>
  <c r="V4" i="7" s="1"/>
  <c r="V5" i="7" s="1"/>
  <c r="V6" i="7" s="1"/>
  <c r="V7" i="7" s="1"/>
  <c r="V8" i="7" s="1"/>
  <c r="V9" i="7" s="1"/>
  <c r="V10" i="7" s="1"/>
  <c r="V11" i="7" s="1"/>
  <c r="V12" i="7" s="1"/>
  <c r="V13" i="7" s="1"/>
  <c r="V14" i="7" s="1"/>
  <c r="V15" i="7" s="1"/>
  <c r="V16" i="7" s="1"/>
  <c r="V17" i="7" s="1"/>
  <c r="V18" i="7" s="1"/>
  <c r="V19" i="7" s="1"/>
  <c r="V20" i="7" s="1"/>
  <c r="V21" i="7" s="1"/>
  <c r="V22" i="7" s="1"/>
  <c r="V23" i="7" s="1"/>
  <c r="V24" i="7" s="1"/>
  <c r="V25" i="7" s="1"/>
  <c r="V26" i="7" s="1"/>
  <c r="V27" i="7" s="1"/>
  <c r="AS6" i="3"/>
  <c r="AU6" i="3" s="1"/>
  <c r="AS7" i="3"/>
  <c r="AU7" i="3" s="1"/>
  <c r="AS8" i="3"/>
  <c r="AU8" i="3" s="1"/>
  <c r="AS9" i="3"/>
  <c r="AU9" i="3" s="1"/>
  <c r="AS10" i="3"/>
  <c r="AU10" i="3" s="1"/>
  <c r="AS11" i="3"/>
  <c r="AU11" i="3" s="1"/>
  <c r="AS12" i="3"/>
  <c r="AU12" i="3" s="1"/>
  <c r="AS13" i="3"/>
  <c r="AU13" i="3" s="1"/>
  <c r="AS14" i="3"/>
  <c r="AU14" i="3" s="1"/>
  <c r="AS15" i="3"/>
  <c r="AU15" i="3" s="1"/>
  <c r="AS16" i="3"/>
  <c r="AU16" i="3" s="1"/>
  <c r="AS5" i="3"/>
  <c r="AU5" i="3" s="1"/>
  <c r="V34" i="25"/>
  <c r="V35" i="25"/>
  <c r="V36" i="25"/>
  <c r="V37" i="25"/>
  <c r="V38" i="25"/>
  <c r="V39" i="25"/>
  <c r="V40" i="25"/>
  <c r="V41" i="25"/>
  <c r="V42" i="25"/>
  <c r="V43" i="25"/>
  <c r="V44" i="25"/>
  <c r="V45" i="25"/>
  <c r="V46" i="25"/>
  <c r="V33" i="25"/>
  <c r="Q34" i="25"/>
  <c r="U45" i="25"/>
  <c r="U46" i="25" s="1"/>
  <c r="C6" i="20"/>
  <c r="H17" i="20" s="1"/>
  <c r="C6" i="22"/>
  <c r="C6" i="23"/>
  <c r="C6" i="24"/>
  <c r="H17" i="24" s="1"/>
  <c r="C6" i="26"/>
  <c r="H17" i="26" s="1"/>
  <c r="C6" i="21"/>
  <c r="C6" i="27"/>
  <c r="H17" i="27" s="1"/>
  <c r="C6" i="28"/>
  <c r="H17" i="28" s="1"/>
  <c r="C6" i="16"/>
  <c r="H22" i="16" s="1"/>
  <c r="C6" i="30"/>
  <c r="H17" i="30" s="1"/>
  <c r="C6" i="29"/>
  <c r="C6" i="42"/>
  <c r="C6" i="44"/>
  <c r="H17" i="44" s="1"/>
  <c r="C6" i="43"/>
  <c r="C6" i="45"/>
  <c r="C6" i="46"/>
  <c r="C6" i="52"/>
  <c r="C6" i="47"/>
  <c r="C6" i="48"/>
  <c r="C6" i="49"/>
  <c r="C6" i="50"/>
  <c r="C6" i="51"/>
  <c r="C6" i="53"/>
  <c r="H17" i="53" s="1"/>
  <c r="C13" i="54"/>
  <c r="C12" i="54"/>
  <c r="C6" i="54"/>
  <c r="C13" i="53"/>
  <c r="C13" i="52"/>
  <c r="C12" i="52"/>
  <c r="C13" i="51"/>
  <c r="C12" i="51"/>
  <c r="C13" i="50"/>
  <c r="C12" i="50"/>
  <c r="C13" i="49"/>
  <c r="C12" i="49"/>
  <c r="C13" i="48"/>
  <c r="C12" i="48"/>
  <c r="C13" i="47"/>
  <c r="C12" i="47"/>
  <c r="C13" i="46"/>
  <c r="C12" i="46"/>
  <c r="C13" i="45"/>
  <c r="C12" i="45"/>
  <c r="C13" i="44"/>
  <c r="C12" i="44"/>
  <c r="C13" i="43"/>
  <c r="C12" i="43"/>
  <c r="C13" i="42"/>
  <c r="C12" i="42"/>
  <c r="C13" i="41"/>
  <c r="C12" i="41"/>
  <c r="C6" i="41"/>
  <c r="H17" i="41" s="1"/>
  <c r="C13" i="40"/>
  <c r="C12" i="40"/>
  <c r="C6" i="40"/>
  <c r="C13" i="39"/>
  <c r="C12" i="39"/>
  <c r="C6" i="39"/>
  <c r="C13" i="38"/>
  <c r="C12" i="38"/>
  <c r="C6" i="38"/>
  <c r="C13" i="37"/>
  <c r="C12" i="37"/>
  <c r="C6" i="37"/>
  <c r="C13" i="36"/>
  <c r="C12" i="36"/>
  <c r="C6" i="36"/>
  <c r="C13" i="35"/>
  <c r="C12" i="35"/>
  <c r="C6" i="35"/>
  <c r="C13" i="34"/>
  <c r="C12" i="34"/>
  <c r="C6" i="34"/>
  <c r="H17" i="34" s="1"/>
  <c r="C13" i="33"/>
  <c r="C12" i="33"/>
  <c r="C6" i="33"/>
  <c r="C13" i="32"/>
  <c r="C12" i="32"/>
  <c r="C6" i="32"/>
  <c r="C13" i="31"/>
  <c r="C12" i="31"/>
  <c r="C6" i="31"/>
  <c r="H17" i="31" s="1"/>
  <c r="C13" i="30"/>
  <c r="C12" i="30"/>
  <c r="C13" i="29"/>
  <c r="C12" i="29"/>
  <c r="C13" i="28"/>
  <c r="C12" i="28"/>
  <c r="C13" i="27"/>
  <c r="C12" i="27"/>
  <c r="C13" i="26"/>
  <c r="C12" i="26"/>
  <c r="C13" i="25"/>
  <c r="C12" i="25"/>
  <c r="C6" i="25"/>
  <c r="H22" i="25" s="1"/>
  <c r="C13" i="24"/>
  <c r="C12" i="24"/>
  <c r="C13" i="23"/>
  <c r="C12" i="23"/>
  <c r="C13" i="22"/>
  <c r="C12" i="22"/>
  <c r="C13" i="21"/>
  <c r="C12" i="21"/>
  <c r="C13" i="20"/>
  <c r="C12" i="20"/>
  <c r="C13" i="19"/>
  <c r="C12" i="19"/>
  <c r="C6" i="19"/>
  <c r="C13" i="18"/>
  <c r="C12" i="18"/>
  <c r="C6" i="18"/>
  <c r="C13" i="17"/>
  <c r="C12" i="17"/>
  <c r="C6" i="17"/>
  <c r="C13" i="16"/>
  <c r="C12" i="16"/>
  <c r="C13" i="15"/>
  <c r="C12" i="15"/>
  <c r="C6" i="15"/>
  <c r="C13" i="14"/>
  <c r="C12" i="14"/>
  <c r="C6" i="14"/>
  <c r="C13" i="13"/>
  <c r="C12" i="13"/>
  <c r="C6" i="13"/>
  <c r="C13" i="12"/>
  <c r="C12" i="12"/>
  <c r="C6" i="12"/>
  <c r="C13" i="11"/>
  <c r="C12" i="11"/>
  <c r="C6" i="11"/>
  <c r="C13" i="10"/>
  <c r="C12" i="10"/>
  <c r="C6" i="10"/>
  <c r="C13" i="9"/>
  <c r="C12" i="9"/>
  <c r="C6" i="9"/>
  <c r="C13" i="8"/>
  <c r="C12" i="8"/>
  <c r="C6" i="8"/>
  <c r="C13" i="7"/>
  <c r="C12" i="7"/>
  <c r="C6" i="7"/>
  <c r="D31" i="5"/>
  <c r="D30" i="5"/>
  <c r="B30" i="5"/>
  <c r="B31" i="5" s="1"/>
  <c r="E29" i="5"/>
  <c r="E28" i="5"/>
  <c r="E27" i="5"/>
  <c r="E26" i="5"/>
  <c r="E25" i="5"/>
  <c r="E24" i="5"/>
  <c r="E23" i="5"/>
  <c r="E22" i="5"/>
  <c r="E21" i="5"/>
  <c r="E20" i="5"/>
  <c r="E19" i="5"/>
  <c r="E18" i="5"/>
  <c r="U6" i="6"/>
  <c r="W6" i="6" s="1"/>
  <c r="U7" i="6"/>
  <c r="W7" i="6" s="1"/>
  <c r="U8" i="6"/>
  <c r="W8" i="6" s="1"/>
  <c r="U9" i="6"/>
  <c r="W9" i="6" s="1"/>
  <c r="U10" i="6"/>
  <c r="W10" i="6" s="1"/>
  <c r="U11" i="6"/>
  <c r="W11" i="6" s="1"/>
  <c r="U12" i="6"/>
  <c r="W12" i="6" s="1"/>
  <c r="U13" i="6"/>
  <c r="W13" i="6" s="1"/>
  <c r="U14" i="6"/>
  <c r="W14" i="6" s="1"/>
  <c r="U15" i="6"/>
  <c r="W15" i="6" s="1"/>
  <c r="U16" i="6"/>
  <c r="W16" i="6" s="1"/>
  <c r="U17" i="6"/>
  <c r="W17" i="6" s="1"/>
  <c r="U18" i="6"/>
  <c r="W18" i="6" s="1"/>
  <c r="U19" i="6"/>
  <c r="W19" i="6" s="1"/>
  <c r="U20" i="6"/>
  <c r="W20" i="6" s="1"/>
  <c r="U21" i="6"/>
  <c r="W21" i="6" s="1"/>
  <c r="U22" i="6"/>
  <c r="W22" i="6" s="1"/>
  <c r="U23" i="6"/>
  <c r="W23" i="6" s="1"/>
  <c r="U24" i="6"/>
  <c r="W24" i="6" s="1"/>
  <c r="U25" i="6"/>
  <c r="W25" i="6" s="1"/>
  <c r="U26" i="6"/>
  <c r="W26" i="6" s="1"/>
  <c r="U27" i="6"/>
  <c r="W27" i="6" s="1"/>
  <c r="U4" i="6"/>
  <c r="W4" i="6" s="1"/>
  <c r="C6" i="6"/>
  <c r="H27" i="6" s="1"/>
  <c r="C13" i="6"/>
  <c r="H4" i="19" l="1"/>
  <c r="H12" i="19"/>
  <c r="U6" i="7"/>
  <c r="W6" i="7" s="1"/>
  <c r="U20" i="7"/>
  <c r="W20" i="7" s="1"/>
  <c r="U7" i="7"/>
  <c r="W7" i="7" s="1"/>
  <c r="U5" i="7"/>
  <c r="W5" i="7" s="1"/>
  <c r="U8" i="7"/>
  <c r="W8" i="7" s="1"/>
  <c r="U14" i="7"/>
  <c r="W14" i="7" s="1"/>
  <c r="U22" i="7"/>
  <c r="W22" i="7" s="1"/>
  <c r="U12" i="7"/>
  <c r="W12" i="7" s="1"/>
  <c r="U10" i="7"/>
  <c r="W10" i="7" s="1"/>
  <c r="U16" i="7"/>
  <c r="W16" i="7" s="1"/>
  <c r="U17" i="7"/>
  <c r="W17" i="7" s="1"/>
  <c r="U18" i="7"/>
  <c r="W18" i="7" s="1"/>
  <c r="U5" i="13"/>
  <c r="U6" i="13"/>
  <c r="U20" i="13"/>
  <c r="U7" i="13"/>
  <c r="U19" i="13"/>
  <c r="U14" i="13"/>
  <c r="U22" i="13"/>
  <c r="U9" i="13"/>
  <c r="U17" i="13"/>
  <c r="U12" i="13"/>
  <c r="U10" i="13"/>
  <c r="U16" i="13"/>
  <c r="U10" i="9"/>
  <c r="U16" i="9"/>
  <c r="U15" i="9"/>
  <c r="U17" i="9"/>
  <c r="U5" i="9"/>
  <c r="U12" i="9"/>
  <c r="U6" i="9"/>
  <c r="U20" i="9"/>
  <c r="U7" i="9"/>
  <c r="U14" i="9"/>
  <c r="U22" i="9"/>
  <c r="U20" i="10"/>
  <c r="U7" i="10"/>
  <c r="U13" i="10"/>
  <c r="U14" i="10"/>
  <c r="U22" i="10"/>
  <c r="U15" i="10"/>
  <c r="U10" i="10"/>
  <c r="U11" i="10"/>
  <c r="U17" i="10"/>
  <c r="U12" i="10"/>
  <c r="U5" i="11"/>
  <c r="U12" i="11"/>
  <c r="U19" i="11"/>
  <c r="U6" i="11"/>
  <c r="U20" i="11"/>
  <c r="U7" i="11"/>
  <c r="U14" i="11"/>
  <c r="U22" i="11"/>
  <c r="U17" i="11"/>
  <c r="U9" i="11"/>
  <c r="U10" i="11"/>
  <c r="U16" i="11"/>
  <c r="U22" i="12"/>
  <c r="U8" i="12"/>
  <c r="U17" i="12"/>
  <c r="U18" i="12"/>
  <c r="U14" i="12"/>
  <c r="U16" i="12"/>
  <c r="U5" i="12"/>
  <c r="U12" i="12"/>
  <c r="U10" i="12"/>
  <c r="U6" i="12"/>
  <c r="U20" i="12"/>
  <c r="U7" i="12"/>
  <c r="U9" i="14"/>
  <c r="U10" i="14"/>
  <c r="U16" i="14"/>
  <c r="U14" i="14"/>
  <c r="U11" i="14"/>
  <c r="U17" i="14"/>
  <c r="U5" i="14"/>
  <c r="U12" i="14"/>
  <c r="U19" i="14"/>
  <c r="U22" i="14"/>
  <c r="U6" i="14"/>
  <c r="U20" i="14"/>
  <c r="U7" i="14"/>
  <c r="U13" i="14"/>
  <c r="U7" i="15"/>
  <c r="U12" i="15"/>
  <c r="U14" i="15"/>
  <c r="U22" i="15"/>
  <c r="U6" i="15"/>
  <c r="U9" i="15"/>
  <c r="U16" i="15"/>
  <c r="U20" i="15"/>
  <c r="U4" i="15"/>
  <c r="U17" i="15"/>
  <c r="U17" i="8"/>
  <c r="U10" i="8"/>
  <c r="U5" i="8"/>
  <c r="U12" i="8"/>
  <c r="U16" i="8"/>
  <c r="U6" i="8"/>
  <c r="U20" i="8"/>
  <c r="U9" i="8"/>
  <c r="U7" i="8"/>
  <c r="U22" i="8"/>
  <c r="U6" i="18"/>
  <c r="U20" i="18"/>
  <c r="U27" i="18"/>
  <c r="U7" i="18"/>
  <c r="U5" i="18"/>
  <c r="U14" i="18"/>
  <c r="U22" i="18"/>
  <c r="U15" i="18"/>
  <c r="U23" i="18"/>
  <c r="U10" i="18"/>
  <c r="U16" i="18"/>
  <c r="U12" i="18"/>
  <c r="U17" i="18"/>
  <c r="U25" i="18"/>
  <c r="U5" i="17"/>
  <c r="U12" i="17"/>
  <c r="U6" i="17"/>
  <c r="U20" i="17"/>
  <c r="U7" i="17"/>
  <c r="U14" i="17"/>
  <c r="U22" i="17"/>
  <c r="U17" i="17"/>
  <c r="U10" i="17"/>
  <c r="U16" i="17"/>
  <c r="U16" i="19"/>
  <c r="U18" i="19"/>
  <c r="U26" i="19"/>
  <c r="U12" i="19"/>
  <c r="U19" i="19"/>
  <c r="U24" i="19"/>
  <c r="U6" i="19"/>
  <c r="U20" i="19"/>
  <c r="U17" i="19"/>
  <c r="U7" i="19"/>
  <c r="U21" i="19"/>
  <c r="U14" i="19"/>
  <c r="U22" i="19"/>
  <c r="U9" i="19"/>
  <c r="U22" i="20"/>
  <c r="U17" i="20"/>
  <c r="U18" i="20"/>
  <c r="U14" i="20"/>
  <c r="U10" i="20"/>
  <c r="U5" i="20"/>
  <c r="U12" i="20"/>
  <c r="U6" i="20"/>
  <c r="U20" i="20"/>
  <c r="U16" i="20"/>
  <c r="U7" i="20"/>
  <c r="U5" i="22"/>
  <c r="U12" i="22"/>
  <c r="U6" i="22"/>
  <c r="U20" i="22"/>
  <c r="U7" i="22"/>
  <c r="U14" i="22"/>
  <c r="U22" i="22"/>
  <c r="U10" i="22"/>
  <c r="U16" i="22"/>
  <c r="U17" i="22"/>
  <c r="U17" i="23"/>
  <c r="U24" i="23"/>
  <c r="U26" i="23"/>
  <c r="U5" i="23"/>
  <c r="U12" i="23"/>
  <c r="U19" i="23"/>
  <c r="U6" i="23"/>
  <c r="U20" i="23"/>
  <c r="U7" i="23"/>
  <c r="U10" i="23"/>
  <c r="U14" i="23"/>
  <c r="U22" i="23"/>
  <c r="U16" i="23"/>
  <c r="U9" i="23"/>
  <c r="U22" i="24"/>
  <c r="U10" i="24"/>
  <c r="U16" i="24"/>
  <c r="U17" i="24"/>
  <c r="U5" i="24"/>
  <c r="U12" i="24"/>
  <c r="U14" i="24"/>
  <c r="U6" i="24"/>
  <c r="U20" i="24"/>
  <c r="U7" i="24"/>
  <c r="U5" i="26"/>
  <c r="U12" i="26"/>
  <c r="U6" i="26"/>
  <c r="U20" i="26"/>
  <c r="U7" i="26"/>
  <c r="U8" i="26"/>
  <c r="U14" i="26"/>
  <c r="U22" i="26"/>
  <c r="U17" i="26"/>
  <c r="U18" i="26"/>
  <c r="U10" i="26"/>
  <c r="U16" i="26"/>
  <c r="U7" i="21"/>
  <c r="U13" i="21"/>
  <c r="U14" i="21"/>
  <c r="U22" i="21"/>
  <c r="U10" i="21"/>
  <c r="U16" i="21"/>
  <c r="U20" i="21"/>
  <c r="U11" i="21"/>
  <c r="U17" i="21"/>
  <c r="U6" i="21"/>
  <c r="U5" i="21"/>
  <c r="U12" i="21"/>
  <c r="U10" i="27"/>
  <c r="U16" i="27"/>
  <c r="U17" i="27"/>
  <c r="U18" i="27"/>
  <c r="U23" i="27"/>
  <c r="U5" i="27"/>
  <c r="U12" i="27"/>
  <c r="U6" i="27"/>
  <c r="U20" i="27"/>
  <c r="U7" i="27"/>
  <c r="U8" i="27"/>
  <c r="U14" i="27"/>
  <c r="U22" i="27"/>
  <c r="U7" i="28"/>
  <c r="U15" i="28"/>
  <c r="U23" i="28"/>
  <c r="U10" i="28"/>
  <c r="U16" i="28"/>
  <c r="U22" i="28"/>
  <c r="U17" i="28"/>
  <c r="U8" i="28"/>
  <c r="U5" i="28"/>
  <c r="U12" i="28"/>
  <c r="U14" i="28"/>
  <c r="U6" i="28"/>
  <c r="U20" i="28"/>
  <c r="U12" i="16"/>
  <c r="U19" i="16"/>
  <c r="U6" i="16"/>
  <c r="U7" i="16"/>
  <c r="U21" i="16"/>
  <c r="U8" i="16"/>
  <c r="U22" i="16"/>
  <c r="U9" i="16"/>
  <c r="U18" i="16"/>
  <c r="U16" i="16"/>
  <c r="U24" i="16"/>
  <c r="U26" i="16"/>
  <c r="U14" i="16"/>
  <c r="U17" i="16"/>
  <c r="U17" i="30"/>
  <c r="U5" i="30"/>
  <c r="U12" i="30"/>
  <c r="U27" i="30"/>
  <c r="U20" i="30"/>
  <c r="U7" i="30"/>
  <c r="U25" i="30"/>
  <c r="U14" i="30"/>
  <c r="U22" i="30"/>
  <c r="U15" i="30"/>
  <c r="U10" i="30"/>
  <c r="U22" i="29"/>
  <c r="U10" i="29"/>
  <c r="U16" i="29"/>
  <c r="U17" i="29"/>
  <c r="U5" i="29"/>
  <c r="U12" i="29"/>
  <c r="U14" i="29"/>
  <c r="U6" i="29"/>
  <c r="U20" i="29"/>
  <c r="U7" i="29"/>
  <c r="U9" i="25"/>
  <c r="U10" i="25"/>
  <c r="U24" i="25"/>
  <c r="U11" i="25"/>
  <c r="U17" i="25"/>
  <c r="U5" i="25"/>
  <c r="U18" i="25"/>
  <c r="U26" i="25"/>
  <c r="U14" i="25"/>
  <c r="U12" i="25"/>
  <c r="U19" i="25"/>
  <c r="U8" i="25"/>
  <c r="U20" i="25"/>
  <c r="U22" i="25"/>
  <c r="U7" i="25"/>
  <c r="U13" i="25"/>
  <c r="U21" i="25"/>
  <c r="U14" i="31"/>
  <c r="U17" i="31"/>
  <c r="U16" i="31"/>
  <c r="U10" i="31"/>
  <c r="U5" i="31"/>
  <c r="U12" i="31"/>
  <c r="U27" i="31"/>
  <c r="U6" i="31"/>
  <c r="U20" i="31"/>
  <c r="U22" i="31"/>
  <c r="U7" i="31"/>
  <c r="U5" i="32"/>
  <c r="U6" i="32"/>
  <c r="U20" i="32"/>
  <c r="U7" i="32"/>
  <c r="U8" i="32"/>
  <c r="U14" i="32"/>
  <c r="U22" i="32"/>
  <c r="U10" i="32"/>
  <c r="U16" i="32"/>
  <c r="U12" i="32"/>
  <c r="U17" i="32"/>
  <c r="U25" i="32"/>
  <c r="U18" i="32"/>
  <c r="U17" i="33"/>
  <c r="U10" i="33"/>
  <c r="U18" i="33"/>
  <c r="U5" i="33"/>
  <c r="U12" i="33"/>
  <c r="U6" i="33"/>
  <c r="U20" i="33"/>
  <c r="U7" i="33"/>
  <c r="U8" i="33"/>
  <c r="U14" i="33"/>
  <c r="U22" i="33"/>
  <c r="U16" i="33"/>
  <c r="U10" i="54"/>
  <c r="U16" i="54"/>
  <c r="U8" i="54"/>
  <c r="U22" i="54"/>
  <c r="U17" i="54"/>
  <c r="U18" i="54"/>
  <c r="U5" i="54"/>
  <c r="U12" i="54"/>
  <c r="U6" i="54"/>
  <c r="U20" i="54"/>
  <c r="U14" i="54"/>
  <c r="U7" i="54"/>
  <c r="U9" i="34"/>
  <c r="U10" i="34"/>
  <c r="U17" i="34"/>
  <c r="U18" i="34"/>
  <c r="U5" i="34"/>
  <c r="U12" i="34"/>
  <c r="U19" i="34"/>
  <c r="U20" i="34"/>
  <c r="U7" i="34"/>
  <c r="U8" i="34"/>
  <c r="U14" i="34"/>
  <c r="U22" i="34"/>
  <c r="U20" i="35"/>
  <c r="U7" i="35"/>
  <c r="U8" i="35"/>
  <c r="U14" i="35"/>
  <c r="U22" i="35"/>
  <c r="U9" i="35"/>
  <c r="U10" i="35"/>
  <c r="U16" i="35"/>
  <c r="U6" i="35"/>
  <c r="U17" i="35"/>
  <c r="U18" i="35"/>
  <c r="U5" i="35"/>
  <c r="U12" i="35"/>
  <c r="U17" i="36"/>
  <c r="U5" i="36"/>
  <c r="U12" i="36"/>
  <c r="U6" i="36"/>
  <c r="U20" i="36"/>
  <c r="U7" i="36"/>
  <c r="U14" i="36"/>
  <c r="U22" i="36"/>
  <c r="U10" i="36"/>
  <c r="U16" i="36"/>
  <c r="U10" i="37"/>
  <c r="U14" i="37"/>
  <c r="U22" i="37"/>
  <c r="U11" i="37"/>
  <c r="U18" i="37"/>
  <c r="U5" i="37"/>
  <c r="U12" i="37"/>
  <c r="U17" i="37"/>
  <c r="U20" i="37"/>
  <c r="U7" i="37"/>
  <c r="U13" i="37"/>
  <c r="U6" i="38"/>
  <c r="U20" i="38"/>
  <c r="U5" i="38"/>
  <c r="U7" i="38"/>
  <c r="U12" i="38"/>
  <c r="U14" i="38"/>
  <c r="U22" i="38"/>
  <c r="U10" i="38"/>
  <c r="U16" i="38"/>
  <c r="U17" i="38"/>
  <c r="U14" i="40"/>
  <c r="U22" i="40"/>
  <c r="U7" i="40"/>
  <c r="U9" i="40"/>
  <c r="U10" i="40"/>
  <c r="U16" i="40"/>
  <c r="U17" i="40"/>
  <c r="U5" i="40"/>
  <c r="U12" i="40"/>
  <c r="U6" i="40"/>
  <c r="U20" i="40"/>
  <c r="U5" i="41"/>
  <c r="U12" i="41"/>
  <c r="U17" i="41"/>
  <c r="U18" i="41"/>
  <c r="U6" i="41"/>
  <c r="U20" i="41"/>
  <c r="U25" i="41"/>
  <c r="U7" i="41"/>
  <c r="U8" i="41"/>
  <c r="U14" i="41"/>
  <c r="U22" i="41"/>
  <c r="U9" i="41"/>
  <c r="U10" i="41"/>
  <c r="U16" i="41"/>
  <c r="U20" i="39"/>
  <c r="U7" i="39"/>
  <c r="U14" i="39"/>
  <c r="U22" i="39"/>
  <c r="U21" i="39"/>
  <c r="U9" i="39"/>
  <c r="U10" i="39"/>
  <c r="U24" i="39"/>
  <c r="U11" i="39"/>
  <c r="U17" i="39"/>
  <c r="U26" i="39"/>
  <c r="U13" i="39"/>
  <c r="U5" i="39"/>
  <c r="U12" i="39"/>
  <c r="U19" i="39"/>
  <c r="U10" i="42"/>
  <c r="U17" i="42"/>
  <c r="U16" i="42"/>
  <c r="U5" i="42"/>
  <c r="U12" i="42"/>
  <c r="U6" i="42"/>
  <c r="U20" i="42"/>
  <c r="U7" i="42"/>
  <c r="U14" i="42"/>
  <c r="U22" i="42"/>
  <c r="U7" i="44"/>
  <c r="U13" i="44"/>
  <c r="U21" i="44"/>
  <c r="U8" i="44"/>
  <c r="U14" i="44"/>
  <c r="U22" i="44"/>
  <c r="U20" i="44"/>
  <c r="U9" i="44"/>
  <c r="U15" i="44"/>
  <c r="U23" i="44"/>
  <c r="U10" i="44"/>
  <c r="U16" i="44"/>
  <c r="U24" i="44"/>
  <c r="U11" i="44"/>
  <c r="U17" i="44"/>
  <c r="U25" i="44"/>
  <c r="U18" i="44"/>
  <c r="U26" i="44"/>
  <c r="U6" i="44"/>
  <c r="U5" i="44"/>
  <c r="U12" i="44"/>
  <c r="U19" i="44"/>
  <c r="U27" i="44"/>
  <c r="U17" i="43"/>
  <c r="U5" i="43"/>
  <c r="U12" i="43"/>
  <c r="U20" i="43"/>
  <c r="U7" i="43"/>
  <c r="U14" i="43"/>
  <c r="U22" i="43"/>
  <c r="U10" i="43"/>
  <c r="U16" i="43"/>
  <c r="U12" i="45"/>
  <c r="U19" i="45"/>
  <c r="U18" i="45"/>
  <c r="U6" i="45"/>
  <c r="U7" i="45"/>
  <c r="U21" i="45"/>
  <c r="U8" i="45"/>
  <c r="U14" i="45"/>
  <c r="U22" i="45"/>
  <c r="U26" i="45"/>
  <c r="U9" i="45"/>
  <c r="U16" i="45"/>
  <c r="U24" i="45"/>
  <c r="U17" i="45"/>
  <c r="U17" i="46"/>
  <c r="U25" i="46"/>
  <c r="U18" i="46"/>
  <c r="U10" i="46"/>
  <c r="U5" i="46"/>
  <c r="U12" i="46"/>
  <c r="U19" i="46"/>
  <c r="U24" i="46"/>
  <c r="U20" i="46"/>
  <c r="U7" i="46"/>
  <c r="U8" i="46"/>
  <c r="U14" i="46"/>
  <c r="U22" i="46"/>
  <c r="U9" i="46"/>
  <c r="U23" i="46"/>
  <c r="U20" i="52"/>
  <c r="U7" i="52"/>
  <c r="U14" i="52"/>
  <c r="U22" i="52"/>
  <c r="U10" i="52"/>
  <c r="U17" i="52"/>
  <c r="U5" i="52"/>
  <c r="U12" i="52"/>
  <c r="U17" i="47"/>
  <c r="U5" i="47"/>
  <c r="U6" i="47"/>
  <c r="U20" i="47"/>
  <c r="U7" i="47"/>
  <c r="U14" i="47"/>
  <c r="U22" i="47"/>
  <c r="U12" i="47"/>
  <c r="U10" i="47"/>
  <c r="U16" i="47"/>
  <c r="U10" i="48"/>
  <c r="U16" i="48"/>
  <c r="U17" i="48"/>
  <c r="U5" i="48"/>
  <c r="U12" i="48"/>
  <c r="U6" i="48"/>
  <c r="U20" i="48"/>
  <c r="U7" i="48"/>
  <c r="U14" i="48"/>
  <c r="U22" i="48"/>
  <c r="U7" i="49"/>
  <c r="U14" i="49"/>
  <c r="U22" i="49"/>
  <c r="U10" i="49"/>
  <c r="U16" i="49"/>
  <c r="U17" i="49"/>
  <c r="U5" i="49"/>
  <c r="U12" i="49"/>
  <c r="U19" i="49"/>
  <c r="U9" i="49"/>
  <c r="U6" i="49"/>
  <c r="U20" i="49"/>
  <c r="U5" i="50"/>
  <c r="U12" i="50"/>
  <c r="U6" i="50"/>
  <c r="U20" i="50"/>
  <c r="U14" i="50"/>
  <c r="U22" i="50"/>
  <c r="U7" i="50"/>
  <c r="U9" i="50"/>
  <c r="U15" i="50"/>
  <c r="U10" i="50"/>
  <c r="U16" i="50"/>
  <c r="U17" i="50"/>
  <c r="U18" i="51"/>
  <c r="U26" i="51"/>
  <c r="U17" i="51"/>
  <c r="U5" i="51"/>
  <c r="U12" i="51"/>
  <c r="U19" i="51"/>
  <c r="U27" i="51"/>
  <c r="U6" i="51"/>
  <c r="U20" i="51"/>
  <c r="U25" i="51"/>
  <c r="U7" i="51"/>
  <c r="U13" i="51"/>
  <c r="U21" i="51"/>
  <c r="U8" i="51"/>
  <c r="U14" i="51"/>
  <c r="U22" i="51"/>
  <c r="U11" i="51"/>
  <c r="U9" i="51"/>
  <c r="U15" i="51"/>
  <c r="U23" i="51"/>
  <c r="U10" i="51"/>
  <c r="U16" i="51"/>
  <c r="U24" i="51"/>
  <c r="U12" i="53"/>
  <c r="U14" i="53"/>
  <c r="U22" i="53"/>
  <c r="U20" i="53"/>
  <c r="U6" i="53"/>
  <c r="U8" i="53"/>
  <c r="U23" i="53"/>
  <c r="U16" i="53"/>
  <c r="U10" i="53"/>
  <c r="U17" i="53"/>
  <c r="U25" i="53"/>
  <c r="U27" i="53"/>
  <c r="U5" i="53"/>
  <c r="U18" i="53"/>
  <c r="U7" i="53"/>
  <c r="V4" i="38"/>
  <c r="V5" i="38" s="1"/>
  <c r="V6" i="38" s="1"/>
  <c r="V7" i="38" s="1"/>
  <c r="V8" i="38" s="1"/>
  <c r="V9" i="38" s="1"/>
  <c r="V10" i="38" s="1"/>
  <c r="V11" i="38" s="1"/>
  <c r="V12" i="38" s="1"/>
  <c r="V13" i="38" s="1"/>
  <c r="V14" i="38" s="1"/>
  <c r="V15" i="38" s="1"/>
  <c r="V16" i="38" s="1"/>
  <c r="V17" i="38" s="1"/>
  <c r="V18" i="38" s="1"/>
  <c r="V19" i="38" s="1"/>
  <c r="V20" i="38" s="1"/>
  <c r="V21" i="38" s="1"/>
  <c r="V22" i="38" s="1"/>
  <c r="V23" i="38" s="1"/>
  <c r="V24" i="38" s="1"/>
  <c r="V25" i="38" s="1"/>
  <c r="V26" i="38" s="1"/>
  <c r="V27" i="38" s="1"/>
  <c r="V4" i="36"/>
  <c r="V5" i="36" s="1"/>
  <c r="V6" i="36" s="1"/>
  <c r="V7" i="36" s="1"/>
  <c r="V8" i="36" s="1"/>
  <c r="V9" i="36" s="1"/>
  <c r="V10" i="36" s="1"/>
  <c r="V11" i="36" s="1"/>
  <c r="V12" i="36" s="1"/>
  <c r="V13" i="36" s="1"/>
  <c r="V14" i="36" s="1"/>
  <c r="V15" i="36" s="1"/>
  <c r="V16" i="36" s="1"/>
  <c r="V17" i="36" s="1"/>
  <c r="V18" i="36" s="1"/>
  <c r="V19" i="36" s="1"/>
  <c r="V20" i="36" s="1"/>
  <c r="V21" i="36" s="1"/>
  <c r="V22" i="36" s="1"/>
  <c r="V23" i="36" s="1"/>
  <c r="V24" i="36" s="1"/>
  <c r="V25" i="36" s="1"/>
  <c r="V26" i="36" s="1"/>
  <c r="V27" i="36" s="1"/>
  <c r="V4" i="28"/>
  <c r="V5" i="28" s="1"/>
  <c r="V6" i="28" s="1"/>
  <c r="V7" i="28" s="1"/>
  <c r="V8" i="28" s="1"/>
  <c r="V9" i="28" s="1"/>
  <c r="V10" i="28" s="1"/>
  <c r="V11" i="28" s="1"/>
  <c r="V12" i="28" s="1"/>
  <c r="V13" i="28" s="1"/>
  <c r="V14" i="28" s="1"/>
  <c r="V15" i="28" s="1"/>
  <c r="V16" i="28" s="1"/>
  <c r="V17" i="28" s="1"/>
  <c r="V18" i="28" s="1"/>
  <c r="V19" i="28" s="1"/>
  <c r="V20" i="28" s="1"/>
  <c r="V21" i="28" s="1"/>
  <c r="V22" i="28" s="1"/>
  <c r="V23" i="28" s="1"/>
  <c r="V24" i="28" s="1"/>
  <c r="V25" i="28" s="1"/>
  <c r="V26" i="28" s="1"/>
  <c r="V27" i="28" s="1"/>
  <c r="V4" i="32"/>
  <c r="V5" i="32" s="1"/>
  <c r="V6" i="32" s="1"/>
  <c r="V7" i="32" s="1"/>
  <c r="V8" i="32" s="1"/>
  <c r="V9" i="32" s="1"/>
  <c r="V10" i="32" s="1"/>
  <c r="V11" i="32" s="1"/>
  <c r="V12" i="32" s="1"/>
  <c r="V13" i="32" s="1"/>
  <c r="V14" i="32" s="1"/>
  <c r="V15" i="32" s="1"/>
  <c r="V16" i="32" s="1"/>
  <c r="V17" i="32" s="1"/>
  <c r="V18" i="32" s="1"/>
  <c r="V19" i="32" s="1"/>
  <c r="V20" i="32" s="1"/>
  <c r="V21" i="32" s="1"/>
  <c r="V22" i="32" s="1"/>
  <c r="V23" i="32" s="1"/>
  <c r="V24" i="32" s="1"/>
  <c r="V25" i="32" s="1"/>
  <c r="V26" i="32" s="1"/>
  <c r="V27" i="32" s="1"/>
  <c r="V4" i="16"/>
  <c r="V5" i="16" s="1"/>
  <c r="V6" i="16" s="1"/>
  <c r="V7" i="16" s="1"/>
  <c r="V8" i="16" s="1"/>
  <c r="V9" i="16" s="1"/>
  <c r="V10" i="16" s="1"/>
  <c r="V11" i="16" s="1"/>
  <c r="V12" i="16" s="1"/>
  <c r="V13" i="16" s="1"/>
  <c r="V14" i="16" s="1"/>
  <c r="V15" i="16" s="1"/>
  <c r="V16" i="16" s="1"/>
  <c r="V17" i="16" s="1"/>
  <c r="V18" i="16" s="1"/>
  <c r="V19" i="16" s="1"/>
  <c r="V20" i="16" s="1"/>
  <c r="V21" i="16" s="1"/>
  <c r="V22" i="16" s="1"/>
  <c r="V23" i="16" s="1"/>
  <c r="V24" i="16" s="1"/>
  <c r="V25" i="16" s="1"/>
  <c r="V26" i="16" s="1"/>
  <c r="V27" i="16" s="1"/>
  <c r="V4" i="51"/>
  <c r="V5" i="51" s="1"/>
  <c r="V6" i="51" s="1"/>
  <c r="V7" i="51" s="1"/>
  <c r="V8" i="51" s="1"/>
  <c r="V9" i="51" s="1"/>
  <c r="V10" i="51" s="1"/>
  <c r="V11" i="51" s="1"/>
  <c r="V12" i="51" s="1"/>
  <c r="V13" i="51" s="1"/>
  <c r="V14" i="51" s="1"/>
  <c r="V15" i="51" s="1"/>
  <c r="V16" i="51" s="1"/>
  <c r="V17" i="51" s="1"/>
  <c r="V18" i="51" s="1"/>
  <c r="V19" i="51" s="1"/>
  <c r="V20" i="51" s="1"/>
  <c r="V21" i="51" s="1"/>
  <c r="V22" i="51" s="1"/>
  <c r="V23" i="51" s="1"/>
  <c r="V24" i="51" s="1"/>
  <c r="V25" i="51" s="1"/>
  <c r="V26" i="51" s="1"/>
  <c r="V27" i="51" s="1"/>
  <c r="V4" i="26"/>
  <c r="V5" i="26" s="1"/>
  <c r="V6" i="26" s="1"/>
  <c r="V7" i="26" s="1"/>
  <c r="V8" i="26" s="1"/>
  <c r="V9" i="26" s="1"/>
  <c r="V10" i="26" s="1"/>
  <c r="V11" i="26" s="1"/>
  <c r="V12" i="26" s="1"/>
  <c r="V13" i="26" s="1"/>
  <c r="V14" i="26" s="1"/>
  <c r="V15" i="26" s="1"/>
  <c r="V16" i="26" s="1"/>
  <c r="V17" i="26" s="1"/>
  <c r="V18" i="26" s="1"/>
  <c r="V19" i="26" s="1"/>
  <c r="V20" i="26" s="1"/>
  <c r="V21" i="26" s="1"/>
  <c r="V22" i="26" s="1"/>
  <c r="V23" i="26" s="1"/>
  <c r="V24" i="26" s="1"/>
  <c r="V25" i="26" s="1"/>
  <c r="V26" i="26" s="1"/>
  <c r="V27" i="26" s="1"/>
  <c r="V4" i="46"/>
  <c r="V5" i="46" s="1"/>
  <c r="V6" i="46" s="1"/>
  <c r="V7" i="46" s="1"/>
  <c r="V8" i="46" s="1"/>
  <c r="V9" i="46" s="1"/>
  <c r="V10" i="46" s="1"/>
  <c r="V11" i="46" s="1"/>
  <c r="V12" i="46" s="1"/>
  <c r="V13" i="46" s="1"/>
  <c r="V14" i="46" s="1"/>
  <c r="V15" i="46" s="1"/>
  <c r="V16" i="46" s="1"/>
  <c r="V17" i="46" s="1"/>
  <c r="V18" i="46" s="1"/>
  <c r="V19" i="46" s="1"/>
  <c r="V20" i="46" s="1"/>
  <c r="V21" i="46" s="1"/>
  <c r="V22" i="46" s="1"/>
  <c r="V23" i="46" s="1"/>
  <c r="V24" i="46" s="1"/>
  <c r="V25" i="46" s="1"/>
  <c r="V26" i="46" s="1"/>
  <c r="V27" i="46" s="1"/>
  <c r="V4" i="24"/>
  <c r="V5" i="24" s="1"/>
  <c r="V6" i="24" s="1"/>
  <c r="V7" i="24" s="1"/>
  <c r="V8" i="24" s="1"/>
  <c r="V9" i="24" s="1"/>
  <c r="V10" i="24" s="1"/>
  <c r="V11" i="24" s="1"/>
  <c r="V12" i="24" s="1"/>
  <c r="V13" i="24" s="1"/>
  <c r="V14" i="24" s="1"/>
  <c r="V15" i="24" s="1"/>
  <c r="V16" i="24" s="1"/>
  <c r="V17" i="24" s="1"/>
  <c r="V18" i="24" s="1"/>
  <c r="V19" i="24" s="1"/>
  <c r="V20" i="24" s="1"/>
  <c r="V21" i="24" s="1"/>
  <c r="V22" i="24" s="1"/>
  <c r="V23" i="24" s="1"/>
  <c r="V24" i="24" s="1"/>
  <c r="V25" i="24" s="1"/>
  <c r="V26" i="24" s="1"/>
  <c r="V27" i="24" s="1"/>
  <c r="V4" i="43"/>
  <c r="V5" i="43" s="1"/>
  <c r="V6" i="43" s="1"/>
  <c r="V7" i="43" s="1"/>
  <c r="V8" i="43" s="1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4" i="18"/>
  <c r="V5" i="18" s="1"/>
  <c r="V6" i="18" s="1"/>
  <c r="V7" i="18" s="1"/>
  <c r="V8" i="18" s="1"/>
  <c r="V9" i="18" s="1"/>
  <c r="V10" i="18" s="1"/>
  <c r="V11" i="18" s="1"/>
  <c r="V12" i="18" s="1"/>
  <c r="V13" i="18" s="1"/>
  <c r="V14" i="18" s="1"/>
  <c r="V15" i="18" s="1"/>
  <c r="V16" i="18" s="1"/>
  <c r="V17" i="18" s="1"/>
  <c r="V18" i="18" s="1"/>
  <c r="V19" i="18" s="1"/>
  <c r="V20" i="18" s="1"/>
  <c r="V21" i="18" s="1"/>
  <c r="V22" i="18" s="1"/>
  <c r="V23" i="18" s="1"/>
  <c r="V24" i="18" s="1"/>
  <c r="V25" i="18" s="1"/>
  <c r="V26" i="18" s="1"/>
  <c r="V27" i="18" s="1"/>
  <c r="V4" i="15"/>
  <c r="V5" i="15" s="1"/>
  <c r="V6" i="15" s="1"/>
  <c r="V7" i="15" s="1"/>
  <c r="V8" i="15" s="1"/>
  <c r="V9" i="15" s="1"/>
  <c r="V10" i="15" s="1"/>
  <c r="V11" i="15" s="1"/>
  <c r="V12" i="15" s="1"/>
  <c r="V13" i="15" s="1"/>
  <c r="V14" i="15" s="1"/>
  <c r="V15" i="15" s="1"/>
  <c r="V16" i="15" s="1"/>
  <c r="V17" i="15" s="1"/>
  <c r="V18" i="15" s="1"/>
  <c r="V19" i="15" s="1"/>
  <c r="V20" i="15" s="1"/>
  <c r="V21" i="15" s="1"/>
  <c r="V22" i="15" s="1"/>
  <c r="V23" i="15" s="1"/>
  <c r="V24" i="15" s="1"/>
  <c r="V25" i="15" s="1"/>
  <c r="V26" i="15" s="1"/>
  <c r="V27" i="15" s="1"/>
  <c r="V4" i="50"/>
  <c r="V5" i="50" s="1"/>
  <c r="V6" i="50" s="1"/>
  <c r="V7" i="50" s="1"/>
  <c r="V8" i="50" s="1"/>
  <c r="V9" i="50" s="1"/>
  <c r="V10" i="50" s="1"/>
  <c r="V11" i="50" s="1"/>
  <c r="V12" i="50" s="1"/>
  <c r="V13" i="50" s="1"/>
  <c r="V14" i="50" s="1"/>
  <c r="V15" i="50" s="1"/>
  <c r="V16" i="50" s="1"/>
  <c r="V17" i="50" s="1"/>
  <c r="V18" i="50" s="1"/>
  <c r="V19" i="50" s="1"/>
  <c r="V20" i="50" s="1"/>
  <c r="V21" i="50" s="1"/>
  <c r="V22" i="50" s="1"/>
  <c r="V23" i="50" s="1"/>
  <c r="V24" i="50" s="1"/>
  <c r="V25" i="50" s="1"/>
  <c r="V26" i="50" s="1"/>
  <c r="V27" i="50" s="1"/>
  <c r="V4" i="44"/>
  <c r="V5" i="44" s="1"/>
  <c r="V6" i="44" s="1"/>
  <c r="V7" i="44" s="1"/>
  <c r="V8" i="44" s="1"/>
  <c r="V9" i="44" s="1"/>
  <c r="V10" i="44" s="1"/>
  <c r="V11" i="44" s="1"/>
  <c r="V12" i="44" s="1"/>
  <c r="V13" i="44" s="1"/>
  <c r="V14" i="44" s="1"/>
  <c r="V15" i="44" s="1"/>
  <c r="V16" i="44" s="1"/>
  <c r="V17" i="44" s="1"/>
  <c r="V18" i="44" s="1"/>
  <c r="V19" i="44" s="1"/>
  <c r="V20" i="44" s="1"/>
  <c r="V21" i="44" s="1"/>
  <c r="V22" i="44" s="1"/>
  <c r="V23" i="44" s="1"/>
  <c r="V24" i="44" s="1"/>
  <c r="V25" i="44" s="1"/>
  <c r="V26" i="44" s="1"/>
  <c r="V27" i="44" s="1"/>
  <c r="V4" i="35"/>
  <c r="V5" i="35" s="1"/>
  <c r="V6" i="35" s="1"/>
  <c r="V7" i="35" s="1"/>
  <c r="V8" i="35" s="1"/>
  <c r="V9" i="35" s="1"/>
  <c r="V10" i="35" s="1"/>
  <c r="V11" i="35" s="1"/>
  <c r="V12" i="35" s="1"/>
  <c r="V13" i="35" s="1"/>
  <c r="V14" i="35" s="1"/>
  <c r="V15" i="35" s="1"/>
  <c r="V16" i="35" s="1"/>
  <c r="V17" i="35" s="1"/>
  <c r="V18" i="35" s="1"/>
  <c r="V19" i="35" s="1"/>
  <c r="V20" i="35" s="1"/>
  <c r="V21" i="35" s="1"/>
  <c r="V22" i="35" s="1"/>
  <c r="V23" i="35" s="1"/>
  <c r="V24" i="35" s="1"/>
  <c r="V25" i="35" s="1"/>
  <c r="V26" i="35" s="1"/>
  <c r="V27" i="35" s="1"/>
  <c r="V4" i="25"/>
  <c r="V5" i="25" s="1"/>
  <c r="V6" i="25" s="1"/>
  <c r="V7" i="25" s="1"/>
  <c r="V8" i="25" s="1"/>
  <c r="V9" i="25" s="1"/>
  <c r="V10" i="25" s="1"/>
  <c r="V11" i="25" s="1"/>
  <c r="V12" i="25" s="1"/>
  <c r="V13" i="25" s="1"/>
  <c r="V14" i="25" s="1"/>
  <c r="V15" i="25" s="1"/>
  <c r="V16" i="25" s="1"/>
  <c r="V17" i="25" s="1"/>
  <c r="V18" i="25" s="1"/>
  <c r="V19" i="25" s="1"/>
  <c r="V20" i="25" s="1"/>
  <c r="V21" i="25" s="1"/>
  <c r="V22" i="25" s="1"/>
  <c r="V23" i="25" s="1"/>
  <c r="V24" i="25" s="1"/>
  <c r="V25" i="25" s="1"/>
  <c r="V26" i="25" s="1"/>
  <c r="V27" i="25" s="1"/>
  <c r="V4" i="23"/>
  <c r="V5" i="23" s="1"/>
  <c r="V6" i="23" s="1"/>
  <c r="V7" i="23" s="1"/>
  <c r="V8" i="23" s="1"/>
  <c r="V9" i="23" s="1"/>
  <c r="V10" i="23" s="1"/>
  <c r="V11" i="23" s="1"/>
  <c r="V12" i="23" s="1"/>
  <c r="V13" i="23" s="1"/>
  <c r="V14" i="23" s="1"/>
  <c r="V15" i="23" s="1"/>
  <c r="V16" i="23" s="1"/>
  <c r="V17" i="23" s="1"/>
  <c r="V18" i="23" s="1"/>
  <c r="V19" i="23" s="1"/>
  <c r="V20" i="23" s="1"/>
  <c r="V21" i="23" s="1"/>
  <c r="V22" i="23" s="1"/>
  <c r="V23" i="23" s="1"/>
  <c r="V24" i="23" s="1"/>
  <c r="V25" i="23" s="1"/>
  <c r="V26" i="23" s="1"/>
  <c r="V27" i="23" s="1"/>
  <c r="V4" i="14"/>
  <c r="V5" i="14" s="1"/>
  <c r="V6" i="14" s="1"/>
  <c r="V7" i="14" s="1"/>
  <c r="V8" i="14" s="1"/>
  <c r="V9" i="14" s="1"/>
  <c r="V10" i="14" s="1"/>
  <c r="V11" i="14" s="1"/>
  <c r="V12" i="14" s="1"/>
  <c r="V13" i="14" s="1"/>
  <c r="V14" i="14" s="1"/>
  <c r="V15" i="14" s="1"/>
  <c r="V16" i="14" s="1"/>
  <c r="V17" i="14" s="1"/>
  <c r="V18" i="14" s="1"/>
  <c r="V19" i="14" s="1"/>
  <c r="V20" i="14" s="1"/>
  <c r="V21" i="14" s="1"/>
  <c r="V22" i="14" s="1"/>
  <c r="V23" i="14" s="1"/>
  <c r="V24" i="14" s="1"/>
  <c r="V25" i="14" s="1"/>
  <c r="V26" i="14" s="1"/>
  <c r="V27" i="14" s="1"/>
  <c r="V4" i="49"/>
  <c r="V5" i="49" s="1"/>
  <c r="V6" i="49" s="1"/>
  <c r="V7" i="49" s="1"/>
  <c r="V8" i="49" s="1"/>
  <c r="V9" i="49" s="1"/>
  <c r="V10" i="49" s="1"/>
  <c r="V11" i="49" s="1"/>
  <c r="V12" i="49" s="1"/>
  <c r="V13" i="49" s="1"/>
  <c r="V14" i="49" s="1"/>
  <c r="V15" i="49" s="1"/>
  <c r="V16" i="49" s="1"/>
  <c r="V17" i="49" s="1"/>
  <c r="V18" i="49" s="1"/>
  <c r="V19" i="49" s="1"/>
  <c r="V20" i="49" s="1"/>
  <c r="V21" i="49" s="1"/>
  <c r="V22" i="49" s="1"/>
  <c r="V23" i="49" s="1"/>
  <c r="V24" i="49" s="1"/>
  <c r="V25" i="49" s="1"/>
  <c r="V26" i="49" s="1"/>
  <c r="V27" i="49" s="1"/>
  <c r="V4" i="42"/>
  <c r="V5" i="42" s="1"/>
  <c r="V6" i="42" s="1"/>
  <c r="V7" i="42" s="1"/>
  <c r="V8" i="42" s="1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4" i="34"/>
  <c r="V5" i="34" s="1"/>
  <c r="V6" i="34" s="1"/>
  <c r="V7" i="34" s="1"/>
  <c r="V8" i="34" s="1"/>
  <c r="V9" i="34" s="1"/>
  <c r="V10" i="34" s="1"/>
  <c r="V11" i="34" s="1"/>
  <c r="V12" i="34" s="1"/>
  <c r="V13" i="34" s="1"/>
  <c r="V14" i="34" s="1"/>
  <c r="V15" i="34" s="1"/>
  <c r="V16" i="34" s="1"/>
  <c r="V17" i="34" s="1"/>
  <c r="V18" i="34" s="1"/>
  <c r="V19" i="34" s="1"/>
  <c r="V20" i="34" s="1"/>
  <c r="V21" i="34" s="1"/>
  <c r="V22" i="34" s="1"/>
  <c r="V23" i="34" s="1"/>
  <c r="V24" i="34" s="1"/>
  <c r="V25" i="34" s="1"/>
  <c r="V26" i="34" s="1"/>
  <c r="V27" i="34" s="1"/>
  <c r="V4" i="22"/>
  <c r="V5" i="22" s="1"/>
  <c r="V6" i="22" s="1"/>
  <c r="V7" i="22" s="1"/>
  <c r="V8" i="22" s="1"/>
  <c r="V9" i="22" s="1"/>
  <c r="V10" i="22" s="1"/>
  <c r="V11" i="22" s="1"/>
  <c r="V12" i="22" s="1"/>
  <c r="V13" i="22" s="1"/>
  <c r="V14" i="22" s="1"/>
  <c r="V15" i="22" s="1"/>
  <c r="V16" i="22" s="1"/>
  <c r="V17" i="22" s="1"/>
  <c r="V18" i="22" s="1"/>
  <c r="V19" i="22" s="1"/>
  <c r="V20" i="22" s="1"/>
  <c r="V21" i="22" s="1"/>
  <c r="V22" i="22" s="1"/>
  <c r="V23" i="22" s="1"/>
  <c r="V24" i="22" s="1"/>
  <c r="V25" i="22" s="1"/>
  <c r="V26" i="22" s="1"/>
  <c r="V27" i="22" s="1"/>
  <c r="V4" i="12"/>
  <c r="V5" i="12" s="1"/>
  <c r="V6" i="12" s="1"/>
  <c r="V7" i="12" s="1"/>
  <c r="V8" i="12" s="1"/>
  <c r="V9" i="12" s="1"/>
  <c r="V10" i="12" s="1"/>
  <c r="V11" i="12" s="1"/>
  <c r="V12" i="12" s="1"/>
  <c r="V13" i="12" s="1"/>
  <c r="V14" i="12" s="1"/>
  <c r="V15" i="12" s="1"/>
  <c r="V16" i="12" s="1"/>
  <c r="V17" i="12" s="1"/>
  <c r="V18" i="12" s="1"/>
  <c r="V19" i="12" s="1"/>
  <c r="V20" i="12" s="1"/>
  <c r="V21" i="12" s="1"/>
  <c r="V22" i="12" s="1"/>
  <c r="V23" i="12" s="1"/>
  <c r="V24" i="12" s="1"/>
  <c r="V25" i="12" s="1"/>
  <c r="V26" i="12" s="1"/>
  <c r="V27" i="12" s="1"/>
  <c r="V4" i="48"/>
  <c r="V5" i="48" s="1"/>
  <c r="V6" i="48" s="1"/>
  <c r="V7" i="48" s="1"/>
  <c r="V8" i="48" s="1"/>
  <c r="V9" i="48" s="1"/>
  <c r="V10" i="48" s="1"/>
  <c r="V11" i="48" s="1"/>
  <c r="V12" i="48" s="1"/>
  <c r="V13" i="48" s="1"/>
  <c r="V14" i="48" s="1"/>
  <c r="V15" i="48" s="1"/>
  <c r="V16" i="48" s="1"/>
  <c r="V17" i="48" s="1"/>
  <c r="V18" i="48" s="1"/>
  <c r="V19" i="48" s="1"/>
  <c r="V20" i="48" s="1"/>
  <c r="V21" i="48" s="1"/>
  <c r="V22" i="48" s="1"/>
  <c r="V23" i="48" s="1"/>
  <c r="V24" i="48" s="1"/>
  <c r="V25" i="48" s="1"/>
  <c r="V26" i="48" s="1"/>
  <c r="V27" i="48" s="1"/>
  <c r="V4" i="39"/>
  <c r="V5" i="39" s="1"/>
  <c r="V6" i="39" s="1"/>
  <c r="V7" i="39" s="1"/>
  <c r="V8" i="39" s="1"/>
  <c r="V9" i="39" s="1"/>
  <c r="V10" i="39" s="1"/>
  <c r="V11" i="39" s="1"/>
  <c r="V12" i="39" s="1"/>
  <c r="V13" i="39" s="1"/>
  <c r="V14" i="39" s="1"/>
  <c r="V15" i="39" s="1"/>
  <c r="V16" i="39" s="1"/>
  <c r="V17" i="39" s="1"/>
  <c r="V18" i="39" s="1"/>
  <c r="V19" i="39" s="1"/>
  <c r="V20" i="39" s="1"/>
  <c r="V21" i="39" s="1"/>
  <c r="V22" i="39" s="1"/>
  <c r="V23" i="39" s="1"/>
  <c r="V24" i="39" s="1"/>
  <c r="V25" i="39" s="1"/>
  <c r="V26" i="39" s="1"/>
  <c r="V27" i="39" s="1"/>
  <c r="V4" i="54"/>
  <c r="V5" i="54" s="1"/>
  <c r="V6" i="54" s="1"/>
  <c r="V7" i="54" s="1"/>
  <c r="V8" i="54" s="1"/>
  <c r="V9" i="54" s="1"/>
  <c r="V10" i="54" s="1"/>
  <c r="V11" i="54" s="1"/>
  <c r="V12" i="54" s="1"/>
  <c r="V13" i="54" s="1"/>
  <c r="V14" i="54" s="1"/>
  <c r="V15" i="54" s="1"/>
  <c r="V16" i="54" s="1"/>
  <c r="V17" i="54" s="1"/>
  <c r="V18" i="54" s="1"/>
  <c r="V19" i="54" s="1"/>
  <c r="V20" i="54" s="1"/>
  <c r="V21" i="54" s="1"/>
  <c r="V22" i="54" s="1"/>
  <c r="V23" i="54" s="1"/>
  <c r="V24" i="54" s="1"/>
  <c r="V25" i="54" s="1"/>
  <c r="V26" i="54" s="1"/>
  <c r="V27" i="54" s="1"/>
  <c r="V4" i="29"/>
  <c r="V5" i="29" s="1"/>
  <c r="V6" i="29" s="1"/>
  <c r="V7" i="29" s="1"/>
  <c r="V8" i="29" s="1"/>
  <c r="V9" i="29" s="1"/>
  <c r="V10" i="29" s="1"/>
  <c r="V11" i="29" s="1"/>
  <c r="V12" i="29" s="1"/>
  <c r="V13" i="29" s="1"/>
  <c r="V14" i="29" s="1"/>
  <c r="V15" i="29" s="1"/>
  <c r="V16" i="29" s="1"/>
  <c r="V17" i="29" s="1"/>
  <c r="V18" i="29" s="1"/>
  <c r="V19" i="29" s="1"/>
  <c r="V20" i="29" s="1"/>
  <c r="V21" i="29" s="1"/>
  <c r="V22" i="29" s="1"/>
  <c r="V23" i="29" s="1"/>
  <c r="V24" i="29" s="1"/>
  <c r="V25" i="29" s="1"/>
  <c r="V26" i="29" s="1"/>
  <c r="V27" i="29" s="1"/>
  <c r="V4" i="27"/>
  <c r="V5" i="27" s="1"/>
  <c r="V6" i="27" s="1"/>
  <c r="V7" i="27" s="1"/>
  <c r="V8" i="27" s="1"/>
  <c r="V9" i="27" s="1"/>
  <c r="V10" i="27" s="1"/>
  <c r="V11" i="27" s="1"/>
  <c r="V12" i="27" s="1"/>
  <c r="V13" i="27" s="1"/>
  <c r="V14" i="27" s="1"/>
  <c r="V15" i="27" s="1"/>
  <c r="V16" i="27" s="1"/>
  <c r="V17" i="27" s="1"/>
  <c r="V18" i="27" s="1"/>
  <c r="V19" i="27" s="1"/>
  <c r="V20" i="27" s="1"/>
  <c r="V21" i="27" s="1"/>
  <c r="V22" i="27" s="1"/>
  <c r="V23" i="27" s="1"/>
  <c r="V24" i="27" s="1"/>
  <c r="V25" i="27" s="1"/>
  <c r="V26" i="27" s="1"/>
  <c r="V27" i="27" s="1"/>
  <c r="V4" i="20"/>
  <c r="V5" i="20" s="1"/>
  <c r="V6" i="20" s="1"/>
  <c r="V7" i="20" s="1"/>
  <c r="V8" i="20" s="1"/>
  <c r="V9" i="20" s="1"/>
  <c r="V10" i="20" s="1"/>
  <c r="V11" i="20" s="1"/>
  <c r="V12" i="20" s="1"/>
  <c r="V13" i="20" s="1"/>
  <c r="V14" i="20" s="1"/>
  <c r="V15" i="20" s="1"/>
  <c r="V16" i="20" s="1"/>
  <c r="V17" i="20" s="1"/>
  <c r="V18" i="20" s="1"/>
  <c r="V19" i="20" s="1"/>
  <c r="V20" i="20" s="1"/>
  <c r="V21" i="20" s="1"/>
  <c r="V22" i="20" s="1"/>
  <c r="V23" i="20" s="1"/>
  <c r="V24" i="20" s="1"/>
  <c r="V25" i="20" s="1"/>
  <c r="V26" i="20" s="1"/>
  <c r="V27" i="20" s="1"/>
  <c r="V4" i="11"/>
  <c r="V5" i="11" s="1"/>
  <c r="V6" i="11" s="1"/>
  <c r="V7" i="11" s="1"/>
  <c r="V8" i="11" s="1"/>
  <c r="V9" i="11" s="1"/>
  <c r="V10" i="11" s="1"/>
  <c r="V11" i="11" s="1"/>
  <c r="V12" i="11" s="1"/>
  <c r="V13" i="11" s="1"/>
  <c r="V14" i="11" s="1"/>
  <c r="V15" i="11" s="1"/>
  <c r="V16" i="11" s="1"/>
  <c r="V17" i="11" s="1"/>
  <c r="V18" i="11" s="1"/>
  <c r="V19" i="11" s="1"/>
  <c r="V20" i="11" s="1"/>
  <c r="V21" i="11" s="1"/>
  <c r="V22" i="11" s="1"/>
  <c r="V23" i="11" s="1"/>
  <c r="V24" i="11" s="1"/>
  <c r="V25" i="11" s="1"/>
  <c r="V26" i="11" s="1"/>
  <c r="V27" i="11" s="1"/>
  <c r="V4" i="47"/>
  <c r="V5" i="47" s="1"/>
  <c r="V6" i="47" s="1"/>
  <c r="V7" i="47" s="1"/>
  <c r="V8" i="47" s="1"/>
  <c r="V9" i="47" s="1"/>
  <c r="V10" i="47" s="1"/>
  <c r="V11" i="47" s="1"/>
  <c r="V12" i="47" s="1"/>
  <c r="V13" i="47" s="1"/>
  <c r="V14" i="47" s="1"/>
  <c r="V15" i="47" s="1"/>
  <c r="V16" i="47" s="1"/>
  <c r="V17" i="47" s="1"/>
  <c r="V18" i="47" s="1"/>
  <c r="V19" i="47" s="1"/>
  <c r="V20" i="47" s="1"/>
  <c r="V21" i="47" s="1"/>
  <c r="V22" i="47" s="1"/>
  <c r="V23" i="47" s="1"/>
  <c r="V24" i="47" s="1"/>
  <c r="V25" i="47" s="1"/>
  <c r="V26" i="47" s="1"/>
  <c r="V27" i="47" s="1"/>
  <c r="V4" i="41"/>
  <c r="V5" i="41" s="1"/>
  <c r="V6" i="41" s="1"/>
  <c r="V7" i="41" s="1"/>
  <c r="V8" i="41" s="1"/>
  <c r="V9" i="41" s="1"/>
  <c r="V10" i="41" s="1"/>
  <c r="V11" i="41" s="1"/>
  <c r="V12" i="41" s="1"/>
  <c r="V13" i="41" s="1"/>
  <c r="V14" i="41" s="1"/>
  <c r="V15" i="41" s="1"/>
  <c r="V16" i="41" s="1"/>
  <c r="V17" i="41" s="1"/>
  <c r="V18" i="41" s="1"/>
  <c r="V19" i="41" s="1"/>
  <c r="V20" i="41" s="1"/>
  <c r="V21" i="41" s="1"/>
  <c r="V22" i="41" s="1"/>
  <c r="V23" i="41" s="1"/>
  <c r="V24" i="41" s="1"/>
  <c r="V25" i="41" s="1"/>
  <c r="V26" i="41" s="1"/>
  <c r="V27" i="41" s="1"/>
  <c r="V4" i="30"/>
  <c r="V5" i="30" s="1"/>
  <c r="V6" i="30" s="1"/>
  <c r="V7" i="30" s="1"/>
  <c r="V8" i="30" s="1"/>
  <c r="V9" i="30" s="1"/>
  <c r="V10" i="30" s="1"/>
  <c r="V11" i="30" s="1"/>
  <c r="V12" i="30" s="1"/>
  <c r="V13" i="30" s="1"/>
  <c r="V14" i="30" s="1"/>
  <c r="V15" i="30" s="1"/>
  <c r="V16" i="30" s="1"/>
  <c r="V17" i="30" s="1"/>
  <c r="V18" i="30" s="1"/>
  <c r="V19" i="30" s="1"/>
  <c r="V20" i="30" s="1"/>
  <c r="V21" i="30" s="1"/>
  <c r="V22" i="30" s="1"/>
  <c r="V23" i="30" s="1"/>
  <c r="V24" i="30" s="1"/>
  <c r="V25" i="30" s="1"/>
  <c r="V26" i="30" s="1"/>
  <c r="V27" i="30" s="1"/>
  <c r="V4" i="21"/>
  <c r="V5" i="21" s="1"/>
  <c r="V6" i="21" s="1"/>
  <c r="V7" i="21" s="1"/>
  <c r="V8" i="21" s="1"/>
  <c r="V9" i="21" s="1"/>
  <c r="V10" i="21" s="1"/>
  <c r="V11" i="21" s="1"/>
  <c r="V12" i="21" s="1"/>
  <c r="V13" i="21" s="1"/>
  <c r="V14" i="21" s="1"/>
  <c r="V15" i="21" s="1"/>
  <c r="V16" i="21" s="1"/>
  <c r="V17" i="21" s="1"/>
  <c r="V18" i="21" s="1"/>
  <c r="V19" i="21" s="1"/>
  <c r="V20" i="21" s="1"/>
  <c r="V21" i="21" s="1"/>
  <c r="V22" i="21" s="1"/>
  <c r="V23" i="21" s="1"/>
  <c r="V24" i="21" s="1"/>
  <c r="V25" i="21" s="1"/>
  <c r="V26" i="21" s="1"/>
  <c r="V27" i="21" s="1"/>
  <c r="V4" i="19"/>
  <c r="V5" i="19" s="1"/>
  <c r="V6" i="19" s="1"/>
  <c r="V7" i="19" s="1"/>
  <c r="V8" i="19" s="1"/>
  <c r="V9" i="19" s="1"/>
  <c r="V10" i="19" s="1"/>
  <c r="V11" i="19" s="1"/>
  <c r="V12" i="19" s="1"/>
  <c r="V13" i="19" s="1"/>
  <c r="V14" i="19" s="1"/>
  <c r="V15" i="19" s="1"/>
  <c r="V16" i="19" s="1"/>
  <c r="V17" i="19" s="1"/>
  <c r="V18" i="19" s="1"/>
  <c r="V19" i="19" s="1"/>
  <c r="V20" i="19" s="1"/>
  <c r="V21" i="19" s="1"/>
  <c r="V22" i="19" s="1"/>
  <c r="V23" i="19" s="1"/>
  <c r="V24" i="19" s="1"/>
  <c r="V25" i="19" s="1"/>
  <c r="V26" i="19" s="1"/>
  <c r="V27" i="19" s="1"/>
  <c r="V4" i="10"/>
  <c r="V5" i="10" s="1"/>
  <c r="V6" i="10" s="1"/>
  <c r="V7" i="10" s="1"/>
  <c r="V8" i="10" s="1"/>
  <c r="V9" i="10" s="1"/>
  <c r="V10" i="10" s="1"/>
  <c r="V11" i="10" s="1"/>
  <c r="V12" i="10" s="1"/>
  <c r="V13" i="10" s="1"/>
  <c r="V14" i="10" s="1"/>
  <c r="V15" i="10" s="1"/>
  <c r="V16" i="10" s="1"/>
  <c r="V17" i="10" s="1"/>
  <c r="V18" i="10" s="1"/>
  <c r="V19" i="10" s="1"/>
  <c r="V20" i="10" s="1"/>
  <c r="V21" i="10" s="1"/>
  <c r="V22" i="10" s="1"/>
  <c r="V23" i="10" s="1"/>
  <c r="V24" i="10" s="1"/>
  <c r="V25" i="10" s="1"/>
  <c r="V26" i="10" s="1"/>
  <c r="V27" i="10" s="1"/>
  <c r="V4" i="52"/>
  <c r="V5" i="52" s="1"/>
  <c r="V6" i="52" s="1"/>
  <c r="V7" i="52" s="1"/>
  <c r="V8" i="52" s="1"/>
  <c r="V9" i="52" s="1"/>
  <c r="V10" i="52" s="1"/>
  <c r="V11" i="52" s="1"/>
  <c r="V12" i="52" s="1"/>
  <c r="V13" i="52" s="1"/>
  <c r="V14" i="52" s="1"/>
  <c r="V15" i="52" s="1"/>
  <c r="V16" i="52" s="1"/>
  <c r="V17" i="52" s="1"/>
  <c r="V18" i="52" s="1"/>
  <c r="V19" i="52" s="1"/>
  <c r="V20" i="52" s="1"/>
  <c r="V21" i="52" s="1"/>
  <c r="V22" i="52" s="1"/>
  <c r="V23" i="52" s="1"/>
  <c r="V24" i="52" s="1"/>
  <c r="V25" i="52" s="1"/>
  <c r="V26" i="52" s="1"/>
  <c r="V27" i="52" s="1"/>
  <c r="V4" i="40"/>
  <c r="V5" i="40" s="1"/>
  <c r="V6" i="40" s="1"/>
  <c r="V7" i="40" s="1"/>
  <c r="V8" i="40" s="1"/>
  <c r="V9" i="40" s="1"/>
  <c r="V10" i="40" s="1"/>
  <c r="V11" i="40" s="1"/>
  <c r="V12" i="40" s="1"/>
  <c r="V13" i="40" s="1"/>
  <c r="V14" i="40" s="1"/>
  <c r="V15" i="40" s="1"/>
  <c r="V16" i="40" s="1"/>
  <c r="V17" i="40" s="1"/>
  <c r="V18" i="40" s="1"/>
  <c r="V19" i="40" s="1"/>
  <c r="V20" i="40" s="1"/>
  <c r="V21" i="40" s="1"/>
  <c r="V22" i="40" s="1"/>
  <c r="V23" i="40" s="1"/>
  <c r="V24" i="40" s="1"/>
  <c r="V25" i="40" s="1"/>
  <c r="V26" i="40" s="1"/>
  <c r="V27" i="40" s="1"/>
  <c r="V4" i="33"/>
  <c r="V5" i="33" s="1"/>
  <c r="V6" i="33" s="1"/>
  <c r="V7" i="33" s="1"/>
  <c r="V8" i="33" s="1"/>
  <c r="V9" i="33" s="1"/>
  <c r="V10" i="33" s="1"/>
  <c r="V11" i="33" s="1"/>
  <c r="V12" i="33" s="1"/>
  <c r="V13" i="33" s="1"/>
  <c r="V14" i="33" s="1"/>
  <c r="V15" i="33" s="1"/>
  <c r="V16" i="33" s="1"/>
  <c r="V17" i="33" s="1"/>
  <c r="V18" i="33" s="1"/>
  <c r="V19" i="33" s="1"/>
  <c r="V20" i="33" s="1"/>
  <c r="V21" i="33" s="1"/>
  <c r="V22" i="33" s="1"/>
  <c r="V23" i="33" s="1"/>
  <c r="V24" i="33" s="1"/>
  <c r="V25" i="33" s="1"/>
  <c r="V26" i="33" s="1"/>
  <c r="V27" i="33" s="1"/>
  <c r="V4" i="17"/>
  <c r="V5" i="17" s="1"/>
  <c r="V6" i="17" s="1"/>
  <c r="V7" i="17" s="1"/>
  <c r="V8" i="17" s="1"/>
  <c r="V9" i="17" s="1"/>
  <c r="V10" i="17" s="1"/>
  <c r="V11" i="17" s="1"/>
  <c r="V12" i="17" s="1"/>
  <c r="V13" i="17" s="1"/>
  <c r="V14" i="17" s="1"/>
  <c r="V15" i="17" s="1"/>
  <c r="V16" i="17" s="1"/>
  <c r="V17" i="17" s="1"/>
  <c r="V18" i="17" s="1"/>
  <c r="V19" i="17" s="1"/>
  <c r="V20" i="17" s="1"/>
  <c r="V21" i="17" s="1"/>
  <c r="V22" i="17" s="1"/>
  <c r="V23" i="17" s="1"/>
  <c r="V24" i="17" s="1"/>
  <c r="V25" i="17" s="1"/>
  <c r="V26" i="17" s="1"/>
  <c r="V27" i="17" s="1"/>
  <c r="V4" i="9"/>
  <c r="V5" i="9" s="1"/>
  <c r="V6" i="9" s="1"/>
  <c r="V7" i="9" s="1"/>
  <c r="V8" i="9" s="1"/>
  <c r="V9" i="9" s="1"/>
  <c r="V10" i="9" s="1"/>
  <c r="V11" i="9" s="1"/>
  <c r="V12" i="9" s="1"/>
  <c r="V13" i="9" s="1"/>
  <c r="V14" i="9" s="1"/>
  <c r="V15" i="9" s="1"/>
  <c r="V16" i="9" s="1"/>
  <c r="V17" i="9" s="1"/>
  <c r="V18" i="9" s="1"/>
  <c r="V19" i="9" s="1"/>
  <c r="V20" i="9" s="1"/>
  <c r="V21" i="9" s="1"/>
  <c r="V22" i="9" s="1"/>
  <c r="V23" i="9" s="1"/>
  <c r="V24" i="9" s="1"/>
  <c r="V25" i="9" s="1"/>
  <c r="V26" i="9" s="1"/>
  <c r="V27" i="9" s="1"/>
  <c r="V4" i="13"/>
  <c r="V5" i="13" s="1"/>
  <c r="V6" i="13" s="1"/>
  <c r="V7" i="13" s="1"/>
  <c r="V8" i="13" s="1"/>
  <c r="V9" i="13" s="1"/>
  <c r="V10" i="13" s="1"/>
  <c r="V11" i="13" s="1"/>
  <c r="V12" i="13" s="1"/>
  <c r="V13" i="13" s="1"/>
  <c r="V14" i="13" s="1"/>
  <c r="V15" i="13" s="1"/>
  <c r="V16" i="13" s="1"/>
  <c r="V17" i="13" s="1"/>
  <c r="V18" i="13" s="1"/>
  <c r="V19" i="13" s="1"/>
  <c r="V20" i="13" s="1"/>
  <c r="V21" i="13" s="1"/>
  <c r="V22" i="13" s="1"/>
  <c r="V23" i="13" s="1"/>
  <c r="V24" i="13" s="1"/>
  <c r="V25" i="13" s="1"/>
  <c r="V26" i="13" s="1"/>
  <c r="V27" i="13" s="1"/>
  <c r="V4" i="53"/>
  <c r="V5" i="53" s="1"/>
  <c r="V6" i="53" s="1"/>
  <c r="V7" i="53" s="1"/>
  <c r="V8" i="53" s="1"/>
  <c r="V9" i="53" s="1"/>
  <c r="V10" i="53" s="1"/>
  <c r="V11" i="53" s="1"/>
  <c r="V12" i="53" s="1"/>
  <c r="V13" i="53" s="1"/>
  <c r="V14" i="53" s="1"/>
  <c r="V15" i="53" s="1"/>
  <c r="V16" i="53" s="1"/>
  <c r="V17" i="53" s="1"/>
  <c r="V18" i="53" s="1"/>
  <c r="V19" i="53" s="1"/>
  <c r="V20" i="53" s="1"/>
  <c r="V21" i="53" s="1"/>
  <c r="V22" i="53" s="1"/>
  <c r="V23" i="53" s="1"/>
  <c r="V24" i="53" s="1"/>
  <c r="V25" i="53" s="1"/>
  <c r="V26" i="53" s="1"/>
  <c r="V27" i="53" s="1"/>
  <c r="V4" i="45"/>
  <c r="V5" i="45" s="1"/>
  <c r="V6" i="45" s="1"/>
  <c r="V7" i="45" s="1"/>
  <c r="V8" i="45" s="1"/>
  <c r="V9" i="45" s="1"/>
  <c r="V10" i="45" s="1"/>
  <c r="V11" i="45" s="1"/>
  <c r="V12" i="45" s="1"/>
  <c r="V13" i="45" s="1"/>
  <c r="V14" i="45" s="1"/>
  <c r="V15" i="45" s="1"/>
  <c r="V16" i="45" s="1"/>
  <c r="V17" i="45" s="1"/>
  <c r="V18" i="45" s="1"/>
  <c r="V19" i="45" s="1"/>
  <c r="V20" i="45" s="1"/>
  <c r="V21" i="45" s="1"/>
  <c r="V22" i="45" s="1"/>
  <c r="V23" i="45" s="1"/>
  <c r="V24" i="45" s="1"/>
  <c r="V25" i="45" s="1"/>
  <c r="V26" i="45" s="1"/>
  <c r="V27" i="45" s="1"/>
  <c r="V4" i="37"/>
  <c r="V5" i="37" s="1"/>
  <c r="V6" i="37" s="1"/>
  <c r="V7" i="37" s="1"/>
  <c r="V8" i="37" s="1"/>
  <c r="V9" i="37" s="1"/>
  <c r="V10" i="37" s="1"/>
  <c r="V11" i="37" s="1"/>
  <c r="V12" i="37" s="1"/>
  <c r="V13" i="37" s="1"/>
  <c r="V14" i="37" s="1"/>
  <c r="V15" i="37" s="1"/>
  <c r="V16" i="37" s="1"/>
  <c r="V17" i="37" s="1"/>
  <c r="V18" i="37" s="1"/>
  <c r="V19" i="37" s="1"/>
  <c r="V20" i="37" s="1"/>
  <c r="V21" i="37" s="1"/>
  <c r="V22" i="37" s="1"/>
  <c r="V23" i="37" s="1"/>
  <c r="V24" i="37" s="1"/>
  <c r="V25" i="37" s="1"/>
  <c r="V26" i="37" s="1"/>
  <c r="V27" i="37" s="1"/>
  <c r="V4" i="31"/>
  <c r="V5" i="31" s="1"/>
  <c r="V6" i="31" s="1"/>
  <c r="V7" i="31" s="1"/>
  <c r="V8" i="31" s="1"/>
  <c r="V9" i="31" s="1"/>
  <c r="V10" i="31" s="1"/>
  <c r="V11" i="31" s="1"/>
  <c r="V12" i="31" s="1"/>
  <c r="V13" i="31" s="1"/>
  <c r="V14" i="31" s="1"/>
  <c r="V15" i="31" s="1"/>
  <c r="V16" i="31" s="1"/>
  <c r="V17" i="31" s="1"/>
  <c r="V18" i="31" s="1"/>
  <c r="V19" i="31" s="1"/>
  <c r="V20" i="31" s="1"/>
  <c r="V21" i="31" s="1"/>
  <c r="V22" i="31" s="1"/>
  <c r="V23" i="31" s="1"/>
  <c r="V24" i="31" s="1"/>
  <c r="V25" i="31" s="1"/>
  <c r="V26" i="31" s="1"/>
  <c r="V27" i="31" s="1"/>
  <c r="W27" i="31" s="1"/>
  <c r="V4" i="8"/>
  <c r="V5" i="8" s="1"/>
  <c r="V6" i="8" s="1"/>
  <c r="V7" i="8" s="1"/>
  <c r="V8" i="8" s="1"/>
  <c r="V9" i="8" s="1"/>
  <c r="V10" i="8" s="1"/>
  <c r="V11" i="8" s="1"/>
  <c r="V12" i="8" s="1"/>
  <c r="V13" i="8" s="1"/>
  <c r="V14" i="8" s="1"/>
  <c r="V15" i="8" s="1"/>
  <c r="V16" i="8" s="1"/>
  <c r="V17" i="8" s="1"/>
  <c r="V18" i="8" s="1"/>
  <c r="V19" i="8" s="1"/>
  <c r="V20" i="8" s="1"/>
  <c r="V21" i="8" s="1"/>
  <c r="V22" i="8" s="1"/>
  <c r="V23" i="8" s="1"/>
  <c r="V24" i="8" s="1"/>
  <c r="V25" i="8" s="1"/>
  <c r="V26" i="8" s="1"/>
  <c r="V27" i="8" s="1"/>
  <c r="AU17" i="3"/>
  <c r="H17" i="32"/>
  <c r="H10" i="32"/>
  <c r="H17" i="15"/>
  <c r="H5" i="15"/>
  <c r="K5" i="15" s="1"/>
  <c r="M5" i="15" s="1"/>
  <c r="P5" i="15" s="1"/>
  <c r="H10" i="26"/>
  <c r="H23" i="31"/>
  <c r="H16" i="15"/>
  <c r="H6" i="26"/>
  <c r="H5" i="31"/>
  <c r="H17" i="10"/>
  <c r="H25" i="10"/>
  <c r="H9" i="10"/>
  <c r="H23" i="10"/>
  <c r="H4" i="10"/>
  <c r="H20" i="10"/>
  <c r="H10" i="10"/>
  <c r="H6" i="10"/>
  <c r="H27" i="10"/>
  <c r="H5" i="10"/>
  <c r="H13" i="10"/>
  <c r="H15" i="10"/>
  <c r="H11" i="10"/>
  <c r="H22" i="19"/>
  <c r="H17" i="19"/>
  <c r="H7" i="19"/>
  <c r="H5" i="19"/>
  <c r="H10" i="19"/>
  <c r="H20" i="19"/>
  <c r="H17" i="13"/>
  <c r="H15" i="13"/>
  <c r="H10" i="13"/>
  <c r="H27" i="13"/>
  <c r="H5" i="13"/>
  <c r="H20" i="13"/>
  <c r="H25" i="13"/>
  <c r="H23" i="13"/>
  <c r="H17" i="33"/>
  <c r="H20" i="33"/>
  <c r="H10" i="33"/>
  <c r="H5" i="33"/>
  <c r="H17" i="18"/>
  <c r="H15" i="18"/>
  <c r="H27" i="18"/>
  <c r="H10" i="18"/>
  <c r="H20" i="18"/>
  <c r="H25" i="18"/>
  <c r="H23" i="18"/>
  <c r="H5" i="18"/>
  <c r="H17" i="9"/>
  <c r="H15" i="9"/>
  <c r="H27" i="9"/>
  <c r="H25" i="9"/>
  <c r="H20" i="9"/>
  <c r="H10" i="9"/>
  <c r="H23" i="9"/>
  <c r="H5" i="9"/>
  <c r="H20" i="31"/>
  <c r="H10" i="31"/>
  <c r="H27" i="31"/>
  <c r="H15" i="31"/>
  <c r="H25" i="15"/>
  <c r="H10" i="34"/>
  <c r="H6" i="15"/>
  <c r="H9" i="15"/>
  <c r="H20" i="34"/>
  <c r="U5" i="10"/>
  <c r="H23" i="15"/>
  <c r="H25" i="31"/>
  <c r="H4" i="15"/>
  <c r="H10" i="15"/>
  <c r="H15" i="15"/>
  <c r="H20" i="15"/>
  <c r="H17" i="16"/>
  <c r="H7" i="15"/>
  <c r="H27" i="15"/>
  <c r="H7" i="16"/>
  <c r="H5" i="32"/>
  <c r="H5" i="34"/>
  <c r="F28" i="46"/>
  <c r="C32" i="5"/>
  <c r="F28" i="34"/>
  <c r="F28" i="51"/>
  <c r="F28" i="44"/>
  <c r="H25" i="20"/>
  <c r="H5" i="20"/>
  <c r="H20" i="20"/>
  <c r="H23" i="20"/>
  <c r="H10" i="20"/>
  <c r="H15" i="20"/>
  <c r="H27" i="20"/>
  <c r="H10" i="24"/>
  <c r="H15" i="24"/>
  <c r="H27" i="24"/>
  <c r="H25" i="24"/>
  <c r="H5" i="24"/>
  <c r="H20" i="24"/>
  <c r="H23" i="24"/>
  <c r="H16" i="26"/>
  <c r="H5" i="26"/>
  <c r="K5" i="26" s="1"/>
  <c r="H20" i="26"/>
  <c r="H10" i="27"/>
  <c r="H5" i="27"/>
  <c r="H20" i="27"/>
  <c r="H25" i="28"/>
  <c r="H5" i="28"/>
  <c r="H20" i="28"/>
  <c r="H23" i="28"/>
  <c r="H10" i="28"/>
  <c r="H15" i="28"/>
  <c r="H27" i="28"/>
  <c r="H12" i="16"/>
  <c r="H5" i="16"/>
  <c r="H10" i="16"/>
  <c r="H5" i="30"/>
  <c r="K5" i="30" s="1"/>
  <c r="H20" i="30"/>
  <c r="H10" i="30"/>
  <c r="H15" i="30"/>
  <c r="H21" i="25"/>
  <c r="H6" i="25"/>
  <c r="H17" i="25"/>
  <c r="H10" i="25"/>
  <c r="H4" i="25"/>
  <c r="J4" i="25" s="1"/>
  <c r="H7" i="25"/>
  <c r="H11" i="25"/>
  <c r="H13" i="25"/>
  <c r="H12" i="25"/>
  <c r="H5" i="25"/>
  <c r="J5" i="25" s="1"/>
  <c r="H20" i="25"/>
  <c r="H17" i="46"/>
  <c r="H20" i="46"/>
  <c r="H5" i="46"/>
  <c r="H10" i="46"/>
  <c r="H17" i="36"/>
  <c r="H25" i="36"/>
  <c r="H5" i="36"/>
  <c r="H27" i="36"/>
  <c r="H15" i="36"/>
  <c r="H23" i="36"/>
  <c r="H20" i="36"/>
  <c r="H10" i="36"/>
  <c r="H17" i="38"/>
  <c r="H25" i="38"/>
  <c r="H5" i="38"/>
  <c r="H27" i="38"/>
  <c r="H15" i="38"/>
  <c r="H4" i="38"/>
  <c r="H23" i="38"/>
  <c r="H20" i="38"/>
  <c r="H10" i="38"/>
  <c r="H6" i="38"/>
  <c r="H5" i="41"/>
  <c r="K5" i="41" s="1"/>
  <c r="H10" i="41"/>
  <c r="H20" i="41"/>
  <c r="F28" i="39"/>
  <c r="H10" i="44"/>
  <c r="H20" i="44"/>
  <c r="U4" i="44"/>
  <c r="H6" i="44"/>
  <c r="H15" i="44"/>
  <c r="H27" i="44"/>
  <c r="H25" i="44"/>
  <c r="H5" i="44"/>
  <c r="H16" i="44"/>
  <c r="H23" i="44"/>
  <c r="H22" i="45"/>
  <c r="H7" i="45"/>
  <c r="H10" i="45"/>
  <c r="H17" i="45"/>
  <c r="H12" i="45"/>
  <c r="H5" i="45"/>
  <c r="F28" i="45"/>
  <c r="H17" i="52"/>
  <c r="H27" i="52"/>
  <c r="H15" i="52"/>
  <c r="H10" i="52"/>
  <c r="H23" i="52"/>
  <c r="H20" i="52"/>
  <c r="H5" i="52"/>
  <c r="H25" i="52"/>
  <c r="H17" i="48"/>
  <c r="H23" i="48"/>
  <c r="H20" i="48"/>
  <c r="H15" i="48"/>
  <c r="H5" i="48"/>
  <c r="H25" i="48"/>
  <c r="H10" i="48"/>
  <c r="H4" i="48"/>
  <c r="H27" i="48"/>
  <c r="H6" i="48"/>
  <c r="H26" i="51"/>
  <c r="H24" i="51"/>
  <c r="H22" i="51"/>
  <c r="H20" i="51"/>
  <c r="H13" i="51"/>
  <c r="H9" i="51"/>
  <c r="H11" i="51"/>
  <c r="H7" i="51"/>
  <c r="H17" i="51"/>
  <c r="H15" i="51"/>
  <c r="H4" i="51"/>
  <c r="H27" i="51"/>
  <c r="H25" i="51"/>
  <c r="H23" i="51"/>
  <c r="H21" i="51"/>
  <c r="H19" i="51"/>
  <c r="H8" i="51"/>
  <c r="H14" i="51"/>
  <c r="H12" i="51"/>
  <c r="H10" i="51"/>
  <c r="H5" i="51"/>
  <c r="H18" i="51"/>
  <c r="H16" i="51"/>
  <c r="H6" i="51"/>
  <c r="U4" i="51"/>
  <c r="H17" i="54"/>
  <c r="H12" i="54"/>
  <c r="H7" i="54"/>
  <c r="H5" i="54"/>
  <c r="H22" i="54"/>
  <c r="H14" i="54"/>
  <c r="H20" i="54"/>
  <c r="H10" i="54"/>
  <c r="H26" i="54"/>
  <c r="H24" i="54"/>
  <c r="H19" i="54"/>
  <c r="H9" i="54"/>
  <c r="H4" i="54"/>
  <c r="H16" i="54"/>
  <c r="H6" i="54"/>
  <c r="H21" i="54"/>
  <c r="H13" i="54"/>
  <c r="H11" i="54"/>
  <c r="H18" i="54"/>
  <c r="H8" i="54"/>
  <c r="H27" i="54"/>
  <c r="H25" i="54"/>
  <c r="H23" i="54"/>
  <c r="H15" i="54"/>
  <c r="U15" i="54"/>
  <c r="U23" i="54"/>
  <c r="U25" i="54"/>
  <c r="U27" i="54"/>
  <c r="U11" i="54"/>
  <c r="U13" i="54"/>
  <c r="U21" i="54"/>
  <c r="U4" i="54"/>
  <c r="F28" i="54"/>
  <c r="U9" i="54"/>
  <c r="U19" i="54"/>
  <c r="U24" i="54"/>
  <c r="U26" i="54"/>
  <c r="H5" i="53"/>
  <c r="H10" i="53"/>
  <c r="H20" i="53"/>
  <c r="H15" i="53"/>
  <c r="U15" i="53"/>
  <c r="H23" i="53"/>
  <c r="H25" i="53"/>
  <c r="H27" i="53"/>
  <c r="H8" i="53"/>
  <c r="H11" i="53"/>
  <c r="U11" i="53"/>
  <c r="H13" i="53"/>
  <c r="U13" i="53"/>
  <c r="H21" i="53"/>
  <c r="U21" i="53"/>
  <c r="H18" i="53"/>
  <c r="U4" i="53"/>
  <c r="H6" i="53"/>
  <c r="H16" i="53"/>
  <c r="F28" i="53"/>
  <c r="H4" i="53"/>
  <c r="H9" i="53"/>
  <c r="U9" i="53"/>
  <c r="H19" i="53"/>
  <c r="U19" i="53"/>
  <c r="H24" i="53"/>
  <c r="H26" i="53"/>
  <c r="H14" i="53"/>
  <c r="H22" i="53"/>
  <c r="U24" i="53"/>
  <c r="U26" i="53"/>
  <c r="H7" i="53"/>
  <c r="H12" i="53"/>
  <c r="H8" i="52"/>
  <c r="U8" i="52"/>
  <c r="H18" i="52"/>
  <c r="U18" i="52"/>
  <c r="U23" i="52"/>
  <c r="U25" i="52"/>
  <c r="U27" i="52"/>
  <c r="U15" i="52"/>
  <c r="H11" i="52"/>
  <c r="U11" i="52"/>
  <c r="H13" i="52"/>
  <c r="U13" i="52"/>
  <c r="H21" i="52"/>
  <c r="U21" i="52"/>
  <c r="U4" i="52"/>
  <c r="H6" i="52"/>
  <c r="U6" i="52"/>
  <c r="H16" i="52"/>
  <c r="U16" i="52"/>
  <c r="F28" i="52"/>
  <c r="H4" i="52"/>
  <c r="H9" i="52"/>
  <c r="U9" i="52"/>
  <c r="H19" i="52"/>
  <c r="U19" i="52"/>
  <c r="H24" i="52"/>
  <c r="H26" i="52"/>
  <c r="H14" i="52"/>
  <c r="H22" i="52"/>
  <c r="U24" i="52"/>
  <c r="U26" i="52"/>
  <c r="H7" i="52"/>
  <c r="H12" i="52"/>
  <c r="H17" i="50"/>
  <c r="H12" i="50"/>
  <c r="H7" i="50"/>
  <c r="H27" i="50"/>
  <c r="H23" i="50"/>
  <c r="H15" i="50"/>
  <c r="H22" i="50"/>
  <c r="H14" i="50"/>
  <c r="H10" i="50"/>
  <c r="H26" i="50"/>
  <c r="H24" i="50"/>
  <c r="H19" i="50"/>
  <c r="H9" i="50"/>
  <c r="H4" i="50"/>
  <c r="K4" i="50" s="1"/>
  <c r="H25" i="50"/>
  <c r="H16" i="50"/>
  <c r="H6" i="50"/>
  <c r="H21" i="50"/>
  <c r="H13" i="50"/>
  <c r="H11" i="50"/>
  <c r="H5" i="50"/>
  <c r="H18" i="50"/>
  <c r="H8" i="50"/>
  <c r="H20" i="50"/>
  <c r="U8" i="50"/>
  <c r="U18" i="50"/>
  <c r="U23" i="50"/>
  <c r="U25" i="50"/>
  <c r="U27" i="50"/>
  <c r="U11" i="50"/>
  <c r="U13" i="50"/>
  <c r="U21" i="50"/>
  <c r="U4" i="50"/>
  <c r="F28" i="50"/>
  <c r="U19" i="50"/>
  <c r="U24" i="50"/>
  <c r="U26" i="50"/>
  <c r="H17" i="49"/>
  <c r="H12" i="49"/>
  <c r="H7" i="49"/>
  <c r="H22" i="49"/>
  <c r="H14" i="49"/>
  <c r="H20" i="49"/>
  <c r="H10" i="49"/>
  <c r="H26" i="49"/>
  <c r="H24" i="49"/>
  <c r="H19" i="49"/>
  <c r="H9" i="49"/>
  <c r="H4" i="49"/>
  <c r="H16" i="49"/>
  <c r="H6" i="49"/>
  <c r="H27" i="49"/>
  <c r="H21" i="49"/>
  <c r="H13" i="49"/>
  <c r="H11" i="49"/>
  <c r="H25" i="49"/>
  <c r="H23" i="49"/>
  <c r="H15" i="49"/>
  <c r="H18" i="49"/>
  <c r="H8" i="49"/>
  <c r="H5" i="49"/>
  <c r="K5" i="49" s="1"/>
  <c r="M5" i="49" s="1"/>
  <c r="P5" i="49" s="1"/>
  <c r="U15" i="49"/>
  <c r="U8" i="49"/>
  <c r="U18" i="49"/>
  <c r="U23" i="49"/>
  <c r="U25" i="49"/>
  <c r="U27" i="49"/>
  <c r="U11" i="49"/>
  <c r="U13" i="49"/>
  <c r="U21" i="49"/>
  <c r="U4" i="49"/>
  <c r="F28" i="49"/>
  <c r="U24" i="49"/>
  <c r="U26" i="49"/>
  <c r="H8" i="48"/>
  <c r="U8" i="48"/>
  <c r="H18" i="48"/>
  <c r="U18" i="48"/>
  <c r="U23" i="48"/>
  <c r="U25" i="48"/>
  <c r="U27" i="48"/>
  <c r="U15" i="48"/>
  <c r="H11" i="48"/>
  <c r="U11" i="48"/>
  <c r="H13" i="48"/>
  <c r="U13" i="48"/>
  <c r="H21" i="48"/>
  <c r="U21" i="48"/>
  <c r="U4" i="48"/>
  <c r="H16" i="48"/>
  <c r="F28" i="48"/>
  <c r="H9" i="48"/>
  <c r="U9" i="48"/>
  <c r="H19" i="48"/>
  <c r="U19" i="48"/>
  <c r="H24" i="48"/>
  <c r="H26" i="48"/>
  <c r="H14" i="48"/>
  <c r="H22" i="48"/>
  <c r="U24" i="48"/>
  <c r="U26" i="48"/>
  <c r="H7" i="48"/>
  <c r="H12" i="48"/>
  <c r="H17" i="47"/>
  <c r="H12" i="47"/>
  <c r="H7" i="47"/>
  <c r="H25" i="47"/>
  <c r="H22" i="47"/>
  <c r="H14" i="47"/>
  <c r="H27" i="47"/>
  <c r="H23" i="47"/>
  <c r="H20" i="47"/>
  <c r="H26" i="47"/>
  <c r="H24" i="47"/>
  <c r="H19" i="47"/>
  <c r="H9" i="47"/>
  <c r="H4" i="47"/>
  <c r="H10" i="47"/>
  <c r="H16" i="47"/>
  <c r="H6" i="47"/>
  <c r="H21" i="47"/>
  <c r="H13" i="47"/>
  <c r="H11" i="47"/>
  <c r="H18" i="47"/>
  <c r="H8" i="47"/>
  <c r="H15" i="47"/>
  <c r="H5" i="47"/>
  <c r="K5" i="47" s="1"/>
  <c r="U8" i="47"/>
  <c r="U18" i="47"/>
  <c r="U23" i="47"/>
  <c r="U25" i="47"/>
  <c r="U27" i="47"/>
  <c r="U11" i="47"/>
  <c r="U13" i="47"/>
  <c r="U21" i="47"/>
  <c r="U4" i="47"/>
  <c r="F28" i="47"/>
  <c r="U15" i="47"/>
  <c r="U9" i="47"/>
  <c r="U19" i="47"/>
  <c r="U24" i="47"/>
  <c r="U26" i="47"/>
  <c r="H15" i="46"/>
  <c r="U15" i="46"/>
  <c r="H23" i="46"/>
  <c r="H25" i="46"/>
  <c r="H27" i="46"/>
  <c r="H8" i="46"/>
  <c r="H11" i="46"/>
  <c r="U11" i="46"/>
  <c r="H13" i="46"/>
  <c r="U13" i="46"/>
  <c r="H21" i="46"/>
  <c r="U21" i="46"/>
  <c r="H18" i="46"/>
  <c r="U27" i="46"/>
  <c r="U4" i="46"/>
  <c r="H6" i="46"/>
  <c r="U6" i="46"/>
  <c r="H16" i="46"/>
  <c r="U16" i="46"/>
  <c r="H4" i="46"/>
  <c r="H9" i="46"/>
  <c r="H19" i="46"/>
  <c r="H24" i="46"/>
  <c r="H26" i="46"/>
  <c r="H14" i="46"/>
  <c r="H22" i="46"/>
  <c r="U26" i="46"/>
  <c r="H7" i="46"/>
  <c r="H12" i="46"/>
  <c r="U5" i="45"/>
  <c r="U10" i="45"/>
  <c r="H20" i="45"/>
  <c r="U20" i="45"/>
  <c r="H15" i="45"/>
  <c r="U15" i="45"/>
  <c r="H23" i="45"/>
  <c r="H25" i="45"/>
  <c r="H27" i="45"/>
  <c r="U25" i="45"/>
  <c r="H11" i="45"/>
  <c r="U11" i="45"/>
  <c r="H13" i="45"/>
  <c r="U13" i="45"/>
  <c r="H21" i="45"/>
  <c r="U27" i="45"/>
  <c r="U4" i="45"/>
  <c r="H6" i="45"/>
  <c r="H16" i="45"/>
  <c r="H8" i="45"/>
  <c r="H18" i="45"/>
  <c r="U23" i="45"/>
  <c r="H4" i="45"/>
  <c r="K4" i="45" s="1"/>
  <c r="M4" i="45" s="1"/>
  <c r="P4" i="45" s="1"/>
  <c r="H9" i="45"/>
  <c r="H19" i="45"/>
  <c r="H24" i="45"/>
  <c r="H26" i="45"/>
  <c r="H14" i="45"/>
  <c r="H8" i="44"/>
  <c r="H18" i="44"/>
  <c r="H11" i="44"/>
  <c r="H13" i="44"/>
  <c r="H21" i="44"/>
  <c r="H4" i="44"/>
  <c r="H9" i="44"/>
  <c r="H19" i="44"/>
  <c r="H24" i="44"/>
  <c r="H26" i="44"/>
  <c r="H14" i="44"/>
  <c r="H22" i="44"/>
  <c r="H7" i="44"/>
  <c r="H12" i="44"/>
  <c r="H17" i="43"/>
  <c r="H12" i="43"/>
  <c r="H7" i="43"/>
  <c r="H10" i="43"/>
  <c r="H22" i="43"/>
  <c r="H14" i="43"/>
  <c r="H26" i="43"/>
  <c r="H24" i="43"/>
  <c r="H19" i="43"/>
  <c r="H9" i="43"/>
  <c r="H4" i="43"/>
  <c r="K4" i="43" s="1"/>
  <c r="H16" i="43"/>
  <c r="H6" i="43"/>
  <c r="H5" i="43"/>
  <c r="H21" i="43"/>
  <c r="H13" i="43"/>
  <c r="H11" i="43"/>
  <c r="H18" i="43"/>
  <c r="H8" i="43"/>
  <c r="H20" i="43"/>
  <c r="H27" i="43"/>
  <c r="H25" i="43"/>
  <c r="H23" i="43"/>
  <c r="H15" i="43"/>
  <c r="U15" i="43"/>
  <c r="U8" i="43"/>
  <c r="U18" i="43"/>
  <c r="U23" i="43"/>
  <c r="U25" i="43"/>
  <c r="U27" i="43"/>
  <c r="U11" i="43"/>
  <c r="U13" i="43"/>
  <c r="U21" i="43"/>
  <c r="U4" i="43"/>
  <c r="U6" i="43"/>
  <c r="F28" i="43"/>
  <c r="U9" i="43"/>
  <c r="U19" i="43"/>
  <c r="U24" i="43"/>
  <c r="U26" i="43"/>
  <c r="H17" i="42"/>
  <c r="H12" i="42"/>
  <c r="H7" i="42"/>
  <c r="H5" i="42"/>
  <c r="K5" i="42" s="1"/>
  <c r="H22" i="42"/>
  <c r="H14" i="42"/>
  <c r="H26" i="42"/>
  <c r="H24" i="42"/>
  <c r="H19" i="42"/>
  <c r="H9" i="42"/>
  <c r="H4" i="42"/>
  <c r="K4" i="42" s="1"/>
  <c r="H16" i="42"/>
  <c r="H6" i="42"/>
  <c r="H21" i="42"/>
  <c r="H13" i="42"/>
  <c r="H11" i="42"/>
  <c r="H20" i="42"/>
  <c r="H18" i="42"/>
  <c r="H8" i="42"/>
  <c r="H10" i="42"/>
  <c r="H27" i="42"/>
  <c r="H25" i="42"/>
  <c r="H23" i="42"/>
  <c r="H15" i="42"/>
  <c r="U15" i="42"/>
  <c r="U8" i="42"/>
  <c r="U18" i="42"/>
  <c r="W18" i="42" s="1"/>
  <c r="U23" i="42"/>
  <c r="U25" i="42"/>
  <c r="U27" i="42"/>
  <c r="U11" i="42"/>
  <c r="U13" i="42"/>
  <c r="U21" i="42"/>
  <c r="U4" i="42"/>
  <c r="F28" i="42"/>
  <c r="U9" i="42"/>
  <c r="U19" i="42"/>
  <c r="U24" i="42"/>
  <c r="U26" i="42"/>
  <c r="H15" i="41"/>
  <c r="U15" i="41"/>
  <c r="H23" i="41"/>
  <c r="H25" i="41"/>
  <c r="H27" i="41"/>
  <c r="U23" i="41"/>
  <c r="H11" i="41"/>
  <c r="U11" i="41"/>
  <c r="H13" i="41"/>
  <c r="U13" i="41"/>
  <c r="H21" i="41"/>
  <c r="U21" i="41"/>
  <c r="U27" i="41"/>
  <c r="U4" i="41"/>
  <c r="H6" i="41"/>
  <c r="H16" i="41"/>
  <c r="F28" i="41"/>
  <c r="H8" i="41"/>
  <c r="H18" i="41"/>
  <c r="H4" i="41"/>
  <c r="H9" i="41"/>
  <c r="H19" i="41"/>
  <c r="U19" i="41"/>
  <c r="H24" i="41"/>
  <c r="H26" i="41"/>
  <c r="H14" i="41"/>
  <c r="H22" i="41"/>
  <c r="U24" i="41"/>
  <c r="U26" i="41"/>
  <c r="H7" i="41"/>
  <c r="H12" i="41"/>
  <c r="H17" i="40"/>
  <c r="H12" i="40"/>
  <c r="H7" i="40"/>
  <c r="H22" i="40"/>
  <c r="H14" i="40"/>
  <c r="H20" i="40"/>
  <c r="H5" i="40"/>
  <c r="H26" i="40"/>
  <c r="H24" i="40"/>
  <c r="H19" i="40"/>
  <c r="H9" i="40"/>
  <c r="H4" i="40"/>
  <c r="H16" i="40"/>
  <c r="H6" i="40"/>
  <c r="H27" i="40"/>
  <c r="H10" i="40"/>
  <c r="H21" i="40"/>
  <c r="H13" i="40"/>
  <c r="H11" i="40"/>
  <c r="H25" i="40"/>
  <c r="H23" i="40"/>
  <c r="H18" i="40"/>
  <c r="H8" i="40"/>
  <c r="H15" i="40"/>
  <c r="U8" i="40"/>
  <c r="U18" i="40"/>
  <c r="U23" i="40"/>
  <c r="U25" i="40"/>
  <c r="U27" i="40"/>
  <c r="U11" i="40"/>
  <c r="U13" i="40"/>
  <c r="U21" i="40"/>
  <c r="U15" i="40"/>
  <c r="U4" i="40"/>
  <c r="F28" i="40"/>
  <c r="U19" i="40"/>
  <c r="U24" i="40"/>
  <c r="U26" i="40"/>
  <c r="H17" i="39"/>
  <c r="H12" i="39"/>
  <c r="H7" i="39"/>
  <c r="H15" i="39"/>
  <c r="H10" i="39"/>
  <c r="H5" i="39"/>
  <c r="H22" i="39"/>
  <c r="H14" i="39"/>
  <c r="H26" i="39"/>
  <c r="H24" i="39"/>
  <c r="H19" i="39"/>
  <c r="H9" i="39"/>
  <c r="H4" i="39"/>
  <c r="K4" i="39" s="1"/>
  <c r="H16" i="39"/>
  <c r="H6" i="39"/>
  <c r="H27" i="39"/>
  <c r="H21" i="39"/>
  <c r="H13" i="39"/>
  <c r="H11" i="39"/>
  <c r="H25" i="39"/>
  <c r="H23" i="39"/>
  <c r="H18" i="39"/>
  <c r="H8" i="39"/>
  <c r="H20" i="39"/>
  <c r="U15" i="39"/>
  <c r="U8" i="39"/>
  <c r="U18" i="39"/>
  <c r="U23" i="39"/>
  <c r="U25" i="39"/>
  <c r="U27" i="39"/>
  <c r="U4" i="39"/>
  <c r="U6" i="39"/>
  <c r="U16" i="39"/>
  <c r="H8" i="38"/>
  <c r="U8" i="38"/>
  <c r="H18" i="38"/>
  <c r="U18" i="38"/>
  <c r="U23" i="38"/>
  <c r="U25" i="38"/>
  <c r="W25" i="38" s="1"/>
  <c r="U27" i="38"/>
  <c r="U15" i="38"/>
  <c r="H11" i="38"/>
  <c r="U11" i="38"/>
  <c r="H13" i="38"/>
  <c r="U13" i="38"/>
  <c r="H21" i="38"/>
  <c r="U21" i="38"/>
  <c r="W21" i="38" s="1"/>
  <c r="U4" i="38"/>
  <c r="H16" i="38"/>
  <c r="F28" i="38"/>
  <c r="H9" i="38"/>
  <c r="U9" i="38"/>
  <c r="H19" i="38"/>
  <c r="U19" i="38"/>
  <c r="H24" i="38"/>
  <c r="H26" i="38"/>
  <c r="H14" i="38"/>
  <c r="H22" i="38"/>
  <c r="U24" i="38"/>
  <c r="U26" i="38"/>
  <c r="H7" i="38"/>
  <c r="H12" i="38"/>
  <c r="H17" i="37"/>
  <c r="H12" i="37"/>
  <c r="H7" i="37"/>
  <c r="H22" i="37"/>
  <c r="H14" i="37"/>
  <c r="H5" i="37"/>
  <c r="H26" i="37"/>
  <c r="H24" i="37"/>
  <c r="H19" i="37"/>
  <c r="H9" i="37"/>
  <c r="H4" i="37"/>
  <c r="H16" i="37"/>
  <c r="H6" i="37"/>
  <c r="H21" i="37"/>
  <c r="H13" i="37"/>
  <c r="H11" i="37"/>
  <c r="H18" i="37"/>
  <c r="H8" i="37"/>
  <c r="H27" i="37"/>
  <c r="H25" i="37"/>
  <c r="H23" i="37"/>
  <c r="H15" i="37"/>
  <c r="H20" i="37"/>
  <c r="H10" i="37"/>
  <c r="U15" i="37"/>
  <c r="U8" i="37"/>
  <c r="U23" i="37"/>
  <c r="U25" i="37"/>
  <c r="U27" i="37"/>
  <c r="U21" i="37"/>
  <c r="U4" i="37"/>
  <c r="U6" i="37"/>
  <c r="U16" i="37"/>
  <c r="F28" i="37"/>
  <c r="U9" i="37"/>
  <c r="U19" i="37"/>
  <c r="U24" i="37"/>
  <c r="U26" i="37"/>
  <c r="H8" i="36"/>
  <c r="U8" i="36"/>
  <c r="U23" i="36"/>
  <c r="U25" i="36"/>
  <c r="U27" i="36"/>
  <c r="H11" i="36"/>
  <c r="U11" i="36"/>
  <c r="H13" i="36"/>
  <c r="U13" i="36"/>
  <c r="H21" i="36"/>
  <c r="U21" i="36"/>
  <c r="U15" i="36"/>
  <c r="H16" i="36"/>
  <c r="F28" i="36"/>
  <c r="U18" i="36"/>
  <c r="H4" i="36"/>
  <c r="H9" i="36"/>
  <c r="U9" i="36"/>
  <c r="H19" i="36"/>
  <c r="U19" i="36"/>
  <c r="H24" i="36"/>
  <c r="H26" i="36"/>
  <c r="H14" i="36"/>
  <c r="H22" i="36"/>
  <c r="U24" i="36"/>
  <c r="U26" i="36"/>
  <c r="H18" i="36"/>
  <c r="U4" i="36"/>
  <c r="H6" i="36"/>
  <c r="H7" i="36"/>
  <c r="H12" i="36"/>
  <c r="H17" i="35"/>
  <c r="H12" i="35"/>
  <c r="H7" i="35"/>
  <c r="H22" i="35"/>
  <c r="H14" i="35"/>
  <c r="H10" i="35"/>
  <c r="H26" i="35"/>
  <c r="H24" i="35"/>
  <c r="H19" i="35"/>
  <c r="H9" i="35"/>
  <c r="H4" i="35"/>
  <c r="H16" i="35"/>
  <c r="H6" i="35"/>
  <c r="H20" i="35"/>
  <c r="H21" i="35"/>
  <c r="H13" i="35"/>
  <c r="H11" i="35"/>
  <c r="H5" i="35"/>
  <c r="K5" i="35" s="1"/>
  <c r="H18" i="35"/>
  <c r="H8" i="35"/>
  <c r="H27" i="35"/>
  <c r="H25" i="35"/>
  <c r="H23" i="35"/>
  <c r="H15" i="35"/>
  <c r="U15" i="35"/>
  <c r="U23" i="35"/>
  <c r="U25" i="35"/>
  <c r="U27" i="35"/>
  <c r="U11" i="35"/>
  <c r="U13" i="35"/>
  <c r="U21" i="35"/>
  <c r="U4" i="35"/>
  <c r="F28" i="35"/>
  <c r="U19" i="35"/>
  <c r="U24" i="35"/>
  <c r="U26" i="35"/>
  <c r="H15" i="34"/>
  <c r="U15" i="34"/>
  <c r="H23" i="34"/>
  <c r="H25" i="34"/>
  <c r="H27" i="34"/>
  <c r="H8" i="34"/>
  <c r="H18" i="34"/>
  <c r="U23" i="34"/>
  <c r="U25" i="34"/>
  <c r="U27" i="34"/>
  <c r="H11" i="34"/>
  <c r="U11" i="34"/>
  <c r="H13" i="34"/>
  <c r="U13" i="34"/>
  <c r="H21" i="34"/>
  <c r="U21" i="34"/>
  <c r="U4" i="34"/>
  <c r="H6" i="34"/>
  <c r="U6" i="34"/>
  <c r="H16" i="34"/>
  <c r="U16" i="34"/>
  <c r="H4" i="34"/>
  <c r="J4" i="34" s="1"/>
  <c r="H9" i="34"/>
  <c r="H19" i="34"/>
  <c r="H24" i="34"/>
  <c r="H26" i="34"/>
  <c r="H14" i="34"/>
  <c r="H22" i="34"/>
  <c r="U24" i="34"/>
  <c r="U26" i="34"/>
  <c r="H7" i="34"/>
  <c r="H12" i="34"/>
  <c r="H15" i="33"/>
  <c r="U15" i="33"/>
  <c r="H23" i="33"/>
  <c r="H25" i="33"/>
  <c r="H27" i="33"/>
  <c r="H8" i="33"/>
  <c r="H18" i="33"/>
  <c r="U23" i="33"/>
  <c r="U25" i="33"/>
  <c r="U27" i="33"/>
  <c r="H11" i="33"/>
  <c r="U11" i="33"/>
  <c r="H13" i="33"/>
  <c r="U13" i="33"/>
  <c r="H21" i="33"/>
  <c r="U21" i="33"/>
  <c r="U4" i="33"/>
  <c r="H6" i="33"/>
  <c r="H16" i="33"/>
  <c r="F28" i="33"/>
  <c r="H4" i="33"/>
  <c r="K4" i="33" s="1"/>
  <c r="H9" i="33"/>
  <c r="U9" i="33"/>
  <c r="H19" i="33"/>
  <c r="U19" i="33"/>
  <c r="H24" i="33"/>
  <c r="H26" i="33"/>
  <c r="H14" i="33"/>
  <c r="H22" i="33"/>
  <c r="U24" i="33"/>
  <c r="U26" i="33"/>
  <c r="H7" i="33"/>
  <c r="H12" i="33"/>
  <c r="H20" i="32"/>
  <c r="H15" i="32"/>
  <c r="U15" i="32"/>
  <c r="H23" i="32"/>
  <c r="H25" i="32"/>
  <c r="H27" i="32"/>
  <c r="H11" i="32"/>
  <c r="U11" i="32"/>
  <c r="H13" i="32"/>
  <c r="U13" i="32"/>
  <c r="H21" i="32"/>
  <c r="U21" i="32"/>
  <c r="H8" i="32"/>
  <c r="U4" i="32"/>
  <c r="H6" i="32"/>
  <c r="H16" i="32"/>
  <c r="F28" i="32"/>
  <c r="U23" i="32"/>
  <c r="U27" i="32"/>
  <c r="H4" i="32"/>
  <c r="H9" i="32"/>
  <c r="U9" i="32"/>
  <c r="H19" i="32"/>
  <c r="U19" i="32"/>
  <c r="H24" i="32"/>
  <c r="H26" i="32"/>
  <c r="H14" i="32"/>
  <c r="H22" i="32"/>
  <c r="U24" i="32"/>
  <c r="U26" i="32"/>
  <c r="H18" i="32"/>
  <c r="H7" i="32"/>
  <c r="H12" i="32"/>
  <c r="H18" i="31"/>
  <c r="U23" i="31"/>
  <c r="H11" i="31"/>
  <c r="U11" i="31"/>
  <c r="H13" i="31"/>
  <c r="U13" i="31"/>
  <c r="H21" i="31"/>
  <c r="U21" i="31"/>
  <c r="U15" i="31"/>
  <c r="U25" i="31"/>
  <c r="U4" i="31"/>
  <c r="H6" i="31"/>
  <c r="H16" i="31"/>
  <c r="F28" i="31"/>
  <c r="H8" i="31"/>
  <c r="U8" i="31"/>
  <c r="U18" i="31"/>
  <c r="H4" i="31"/>
  <c r="H9" i="31"/>
  <c r="U9" i="31"/>
  <c r="H19" i="31"/>
  <c r="U19" i="31"/>
  <c r="H24" i="31"/>
  <c r="H26" i="31"/>
  <c r="H14" i="31"/>
  <c r="H22" i="31"/>
  <c r="U24" i="31"/>
  <c r="U26" i="31"/>
  <c r="H7" i="31"/>
  <c r="H12" i="31"/>
  <c r="F28" i="25"/>
  <c r="F28" i="16"/>
  <c r="F28" i="19"/>
  <c r="F28" i="14"/>
  <c r="H23" i="30"/>
  <c r="H25" i="30"/>
  <c r="H27" i="30"/>
  <c r="U23" i="30"/>
  <c r="H11" i="30"/>
  <c r="H13" i="30"/>
  <c r="U13" i="30"/>
  <c r="H21" i="30"/>
  <c r="U4" i="30"/>
  <c r="H6" i="30"/>
  <c r="U6" i="30"/>
  <c r="H16" i="30"/>
  <c r="U16" i="30"/>
  <c r="F28" i="30"/>
  <c r="H8" i="30"/>
  <c r="H18" i="30"/>
  <c r="U11" i="30"/>
  <c r="H4" i="30"/>
  <c r="K4" i="30" s="1"/>
  <c r="H9" i="30"/>
  <c r="U9" i="30"/>
  <c r="H19" i="30"/>
  <c r="U19" i="30"/>
  <c r="H24" i="30"/>
  <c r="H26" i="30"/>
  <c r="U8" i="30"/>
  <c r="U18" i="30"/>
  <c r="U21" i="30"/>
  <c r="H14" i="30"/>
  <c r="H22" i="30"/>
  <c r="U24" i="30"/>
  <c r="U26" i="30"/>
  <c r="H7" i="30"/>
  <c r="H12" i="30"/>
  <c r="H17" i="29"/>
  <c r="H12" i="29"/>
  <c r="H7" i="29"/>
  <c r="H22" i="29"/>
  <c r="H14" i="29"/>
  <c r="H26" i="29"/>
  <c r="H24" i="29"/>
  <c r="H19" i="29"/>
  <c r="H9" i="29"/>
  <c r="H4" i="29"/>
  <c r="H16" i="29"/>
  <c r="H6" i="29"/>
  <c r="H21" i="29"/>
  <c r="H13" i="29"/>
  <c r="H11" i="29"/>
  <c r="H18" i="29"/>
  <c r="H8" i="29"/>
  <c r="H5" i="29"/>
  <c r="H27" i="29"/>
  <c r="H25" i="29"/>
  <c r="H23" i="29"/>
  <c r="H15" i="29"/>
  <c r="H20" i="29"/>
  <c r="H10" i="29"/>
  <c r="U15" i="29"/>
  <c r="U8" i="29"/>
  <c r="U18" i="29"/>
  <c r="U23" i="29"/>
  <c r="U25" i="29"/>
  <c r="U27" i="29"/>
  <c r="U11" i="29"/>
  <c r="U13" i="29"/>
  <c r="U21" i="29"/>
  <c r="U4" i="29"/>
  <c r="F28" i="29"/>
  <c r="U9" i="29"/>
  <c r="U19" i="29"/>
  <c r="U24" i="29"/>
  <c r="U26" i="29"/>
  <c r="U18" i="28"/>
  <c r="H11" i="28"/>
  <c r="U11" i="28"/>
  <c r="H13" i="28"/>
  <c r="U13" i="28"/>
  <c r="H21" i="28"/>
  <c r="U21" i="28"/>
  <c r="U27" i="28"/>
  <c r="U4" i="28"/>
  <c r="H6" i="28"/>
  <c r="H16" i="28"/>
  <c r="F28" i="28"/>
  <c r="H8" i="28"/>
  <c r="U25" i="28"/>
  <c r="H4" i="28"/>
  <c r="H9" i="28"/>
  <c r="U9" i="28"/>
  <c r="H19" i="28"/>
  <c r="U19" i="28"/>
  <c r="H24" i="28"/>
  <c r="H26" i="28"/>
  <c r="H14" i="28"/>
  <c r="H22" i="28"/>
  <c r="U24" i="28"/>
  <c r="U26" i="28"/>
  <c r="H18" i="28"/>
  <c r="H7" i="28"/>
  <c r="H12" i="28"/>
  <c r="H15" i="27"/>
  <c r="U15" i="27"/>
  <c r="H23" i="27"/>
  <c r="H25" i="27"/>
  <c r="H27" i="27"/>
  <c r="H11" i="27"/>
  <c r="U11" i="27"/>
  <c r="H13" i="27"/>
  <c r="U13" i="27"/>
  <c r="H21" i="27"/>
  <c r="U21" i="27"/>
  <c r="H8" i="27"/>
  <c r="U25" i="27"/>
  <c r="U27" i="27"/>
  <c r="U4" i="27"/>
  <c r="H6" i="27"/>
  <c r="H16" i="27"/>
  <c r="F28" i="27"/>
  <c r="H4" i="27"/>
  <c r="H9" i="27"/>
  <c r="U9" i="27"/>
  <c r="H19" i="27"/>
  <c r="U19" i="27"/>
  <c r="H24" i="27"/>
  <c r="H26" i="27"/>
  <c r="H14" i="27"/>
  <c r="H22" i="27"/>
  <c r="U24" i="27"/>
  <c r="U26" i="27"/>
  <c r="H18" i="27"/>
  <c r="H7" i="27"/>
  <c r="H12" i="27"/>
  <c r="H15" i="26"/>
  <c r="U15" i="26"/>
  <c r="H23" i="26"/>
  <c r="H25" i="26"/>
  <c r="H27" i="26"/>
  <c r="H8" i="26"/>
  <c r="H18" i="26"/>
  <c r="U23" i="26"/>
  <c r="U25" i="26"/>
  <c r="U27" i="26"/>
  <c r="H11" i="26"/>
  <c r="U11" i="26"/>
  <c r="H13" i="26"/>
  <c r="U13" i="26"/>
  <c r="H21" i="26"/>
  <c r="U21" i="26"/>
  <c r="F28" i="26"/>
  <c r="H4" i="26"/>
  <c r="H9" i="26"/>
  <c r="U9" i="26"/>
  <c r="H19" i="26"/>
  <c r="U19" i="26"/>
  <c r="H24" i="26"/>
  <c r="H26" i="26"/>
  <c r="U4" i="26"/>
  <c r="H14" i="26"/>
  <c r="H22" i="26"/>
  <c r="U24" i="26"/>
  <c r="U26" i="26"/>
  <c r="H7" i="26"/>
  <c r="H12" i="26"/>
  <c r="H15" i="25"/>
  <c r="U15" i="25"/>
  <c r="H23" i="25"/>
  <c r="H25" i="25"/>
  <c r="H27" i="25"/>
  <c r="H8" i="25"/>
  <c r="H18" i="25"/>
  <c r="U23" i="25"/>
  <c r="U25" i="25"/>
  <c r="U27" i="25"/>
  <c r="U4" i="25"/>
  <c r="U6" i="25"/>
  <c r="H16" i="25"/>
  <c r="U16" i="25"/>
  <c r="H9" i="25"/>
  <c r="H19" i="25"/>
  <c r="H24" i="25"/>
  <c r="H26" i="25"/>
  <c r="H14" i="25"/>
  <c r="U15" i="24"/>
  <c r="H8" i="24"/>
  <c r="U18" i="24"/>
  <c r="H11" i="24"/>
  <c r="U11" i="24"/>
  <c r="W11" i="24" s="1"/>
  <c r="H13" i="24"/>
  <c r="U13" i="24"/>
  <c r="H21" i="24"/>
  <c r="U21" i="24"/>
  <c r="U8" i="24"/>
  <c r="W8" i="24" s="1"/>
  <c r="U23" i="24"/>
  <c r="U25" i="24"/>
  <c r="U27" i="24"/>
  <c r="W27" i="24" s="1"/>
  <c r="U4" i="24"/>
  <c r="W4" i="24" s="1"/>
  <c r="H6" i="24"/>
  <c r="H16" i="24"/>
  <c r="F28" i="24"/>
  <c r="H4" i="24"/>
  <c r="H9" i="24"/>
  <c r="U9" i="24"/>
  <c r="H19" i="24"/>
  <c r="U19" i="24"/>
  <c r="W19" i="24" s="1"/>
  <c r="H24" i="24"/>
  <c r="H26" i="24"/>
  <c r="H18" i="24"/>
  <c r="H14" i="24"/>
  <c r="H22" i="24"/>
  <c r="U24" i="24"/>
  <c r="U26" i="24"/>
  <c r="W26" i="24" s="1"/>
  <c r="H7" i="24"/>
  <c r="H12" i="24"/>
  <c r="H17" i="23"/>
  <c r="H12" i="23"/>
  <c r="H7" i="23"/>
  <c r="H4" i="23"/>
  <c r="H10" i="23"/>
  <c r="H5" i="23"/>
  <c r="H22" i="23"/>
  <c r="H14" i="23"/>
  <c r="H19" i="23"/>
  <c r="H9" i="23"/>
  <c r="H26" i="23"/>
  <c r="H24" i="23"/>
  <c r="H16" i="23"/>
  <c r="H6" i="23"/>
  <c r="H21" i="23"/>
  <c r="H13" i="23"/>
  <c r="H11" i="23"/>
  <c r="H15" i="23"/>
  <c r="H18" i="23"/>
  <c r="H8" i="23"/>
  <c r="H20" i="23"/>
  <c r="H27" i="23"/>
  <c r="H25" i="23"/>
  <c r="H23" i="23"/>
  <c r="U15" i="23"/>
  <c r="U8" i="23"/>
  <c r="U18" i="23"/>
  <c r="W18" i="23" s="1"/>
  <c r="U23" i="23"/>
  <c r="U25" i="23"/>
  <c r="U27" i="23"/>
  <c r="U11" i="23"/>
  <c r="U13" i="23"/>
  <c r="U21" i="23"/>
  <c r="U4" i="23"/>
  <c r="F28" i="23"/>
  <c r="H17" i="22"/>
  <c r="H12" i="22"/>
  <c r="H7" i="22"/>
  <c r="H20" i="22"/>
  <c r="H5" i="22"/>
  <c r="K5" i="22" s="1"/>
  <c r="H22" i="22"/>
  <c r="H14" i="22"/>
  <c r="H16" i="22"/>
  <c r="H6" i="22"/>
  <c r="H26" i="22"/>
  <c r="H24" i="22"/>
  <c r="H19" i="22"/>
  <c r="H9" i="22"/>
  <c r="H4" i="22"/>
  <c r="H10" i="22"/>
  <c r="H21" i="22"/>
  <c r="H13" i="22"/>
  <c r="H11" i="22"/>
  <c r="H18" i="22"/>
  <c r="H8" i="22"/>
  <c r="H27" i="22"/>
  <c r="H25" i="22"/>
  <c r="H23" i="22"/>
  <c r="H15" i="22"/>
  <c r="U15" i="22"/>
  <c r="U8" i="22"/>
  <c r="U18" i="22"/>
  <c r="U23" i="22"/>
  <c r="U25" i="22"/>
  <c r="U27" i="22"/>
  <c r="U11" i="22"/>
  <c r="U13" i="22"/>
  <c r="U21" i="22"/>
  <c r="U4" i="22"/>
  <c r="U9" i="22"/>
  <c r="U19" i="22"/>
  <c r="U24" i="22"/>
  <c r="U26" i="22"/>
  <c r="F28" i="22"/>
  <c r="H17" i="21"/>
  <c r="H12" i="21"/>
  <c r="H7" i="21"/>
  <c r="H16" i="21"/>
  <c r="H6" i="21"/>
  <c r="H22" i="21"/>
  <c r="H14" i="21"/>
  <c r="H9" i="21"/>
  <c r="H26" i="21"/>
  <c r="H24" i="21"/>
  <c r="H19" i="21"/>
  <c r="H4" i="21"/>
  <c r="H20" i="21"/>
  <c r="H10" i="21"/>
  <c r="H21" i="21"/>
  <c r="H13" i="21"/>
  <c r="H11" i="21"/>
  <c r="H5" i="21"/>
  <c r="H18" i="21"/>
  <c r="H8" i="21"/>
  <c r="H27" i="21"/>
  <c r="H25" i="21"/>
  <c r="H23" i="21"/>
  <c r="H15" i="21"/>
  <c r="U15" i="21"/>
  <c r="U8" i="21"/>
  <c r="U18" i="21"/>
  <c r="U23" i="21"/>
  <c r="U25" i="21"/>
  <c r="U27" i="21"/>
  <c r="U21" i="21"/>
  <c r="F28" i="21"/>
  <c r="U19" i="21"/>
  <c r="U24" i="21"/>
  <c r="U26" i="21"/>
  <c r="U4" i="21"/>
  <c r="U9" i="21"/>
  <c r="U23" i="20"/>
  <c r="U25" i="20"/>
  <c r="U27" i="20"/>
  <c r="H11" i="20"/>
  <c r="U11" i="20"/>
  <c r="H13" i="20"/>
  <c r="U13" i="20"/>
  <c r="H21" i="20"/>
  <c r="U21" i="20"/>
  <c r="U4" i="20"/>
  <c r="H6" i="20"/>
  <c r="H16" i="20"/>
  <c r="F28" i="20"/>
  <c r="U15" i="20"/>
  <c r="H8" i="20"/>
  <c r="U8" i="20"/>
  <c r="H4" i="20"/>
  <c r="H9" i="20"/>
  <c r="U9" i="20"/>
  <c r="H19" i="20"/>
  <c r="U19" i="20"/>
  <c r="H24" i="20"/>
  <c r="H26" i="20"/>
  <c r="H18" i="20"/>
  <c r="H14" i="20"/>
  <c r="H22" i="20"/>
  <c r="U24" i="20"/>
  <c r="U26" i="20"/>
  <c r="H7" i="20"/>
  <c r="H12" i="20"/>
  <c r="H15" i="19"/>
  <c r="U15" i="19"/>
  <c r="H23" i="19"/>
  <c r="H25" i="19"/>
  <c r="H27" i="19"/>
  <c r="U27" i="19"/>
  <c r="H11" i="19"/>
  <c r="U11" i="19"/>
  <c r="H13" i="19"/>
  <c r="U13" i="19"/>
  <c r="H21" i="19"/>
  <c r="U5" i="19"/>
  <c r="U10" i="19"/>
  <c r="H8" i="19"/>
  <c r="U8" i="19"/>
  <c r="H18" i="19"/>
  <c r="U4" i="19"/>
  <c r="H6" i="19"/>
  <c r="H16" i="19"/>
  <c r="U23" i="19"/>
  <c r="U25" i="19"/>
  <c r="H9" i="19"/>
  <c r="H19" i="19"/>
  <c r="H24" i="19"/>
  <c r="H26" i="19"/>
  <c r="H14" i="19"/>
  <c r="H11" i="18"/>
  <c r="U11" i="18"/>
  <c r="H13" i="18"/>
  <c r="U13" i="18"/>
  <c r="H21" i="18"/>
  <c r="U21" i="18"/>
  <c r="U4" i="18"/>
  <c r="H6" i="18"/>
  <c r="H16" i="18"/>
  <c r="F28" i="18"/>
  <c r="H8" i="18"/>
  <c r="U8" i="18"/>
  <c r="H18" i="18"/>
  <c r="U18" i="18"/>
  <c r="H4" i="18"/>
  <c r="H9" i="18"/>
  <c r="U9" i="18"/>
  <c r="H19" i="18"/>
  <c r="U19" i="18"/>
  <c r="H24" i="18"/>
  <c r="H26" i="18"/>
  <c r="H14" i="18"/>
  <c r="H22" i="18"/>
  <c r="U24" i="18"/>
  <c r="U26" i="18"/>
  <c r="H7" i="18"/>
  <c r="H12" i="18"/>
  <c r="H17" i="17"/>
  <c r="H12" i="17"/>
  <c r="H7" i="17"/>
  <c r="H24" i="17"/>
  <c r="H19" i="17"/>
  <c r="H9" i="17"/>
  <c r="H4" i="17"/>
  <c r="H16" i="17"/>
  <c r="H22" i="17"/>
  <c r="H14" i="17"/>
  <c r="H26" i="17"/>
  <c r="H6" i="17"/>
  <c r="H21" i="17"/>
  <c r="H13" i="17"/>
  <c r="H11" i="17"/>
  <c r="H27" i="17"/>
  <c r="H25" i="17"/>
  <c r="H20" i="17"/>
  <c r="H10" i="17"/>
  <c r="H5" i="17"/>
  <c r="H18" i="17"/>
  <c r="H8" i="17"/>
  <c r="H23" i="17"/>
  <c r="H15" i="17"/>
  <c r="U15" i="17"/>
  <c r="U8" i="17"/>
  <c r="U18" i="17"/>
  <c r="U23" i="17"/>
  <c r="U25" i="17"/>
  <c r="U27" i="17"/>
  <c r="U11" i="17"/>
  <c r="U13" i="17"/>
  <c r="U21" i="17"/>
  <c r="U4" i="17"/>
  <c r="F28" i="17"/>
  <c r="U24" i="17"/>
  <c r="U26" i="17"/>
  <c r="U9" i="17"/>
  <c r="U19" i="17"/>
  <c r="U10" i="16"/>
  <c r="H20" i="16"/>
  <c r="U20" i="16"/>
  <c r="H15" i="16"/>
  <c r="U15" i="16"/>
  <c r="H23" i="16"/>
  <c r="H25" i="16"/>
  <c r="H27" i="16"/>
  <c r="H8" i="16"/>
  <c r="U23" i="16"/>
  <c r="H11" i="16"/>
  <c r="U11" i="16"/>
  <c r="H13" i="16"/>
  <c r="U13" i="16"/>
  <c r="H21" i="16"/>
  <c r="H18" i="16"/>
  <c r="U25" i="16"/>
  <c r="U27" i="16"/>
  <c r="U4" i="16"/>
  <c r="H6" i="16"/>
  <c r="H16" i="16"/>
  <c r="U5" i="16"/>
  <c r="H4" i="16"/>
  <c r="H9" i="16"/>
  <c r="H19" i="16"/>
  <c r="H24" i="16"/>
  <c r="H26" i="16"/>
  <c r="H14" i="16"/>
  <c r="U5" i="15"/>
  <c r="H8" i="15"/>
  <c r="U8" i="15"/>
  <c r="H18" i="15"/>
  <c r="U18" i="15"/>
  <c r="U23" i="15"/>
  <c r="U25" i="15"/>
  <c r="U27" i="15"/>
  <c r="U15" i="15"/>
  <c r="H11" i="15"/>
  <c r="U11" i="15"/>
  <c r="H13" i="15"/>
  <c r="U13" i="15"/>
  <c r="H21" i="15"/>
  <c r="U21" i="15"/>
  <c r="U10" i="15"/>
  <c r="F28" i="15"/>
  <c r="H19" i="15"/>
  <c r="U19" i="15"/>
  <c r="H24" i="15"/>
  <c r="H26" i="15"/>
  <c r="H14" i="15"/>
  <c r="H22" i="15"/>
  <c r="U24" i="15"/>
  <c r="U26" i="15"/>
  <c r="H12" i="15"/>
  <c r="H17" i="14"/>
  <c r="H12" i="14"/>
  <c r="H7" i="14"/>
  <c r="H5" i="14"/>
  <c r="H22" i="14"/>
  <c r="H14" i="14"/>
  <c r="H10" i="14"/>
  <c r="H26" i="14"/>
  <c r="H24" i="14"/>
  <c r="H19" i="14"/>
  <c r="H9" i="14"/>
  <c r="H4" i="14"/>
  <c r="H25" i="14"/>
  <c r="H16" i="14"/>
  <c r="H6" i="14"/>
  <c r="H21" i="14"/>
  <c r="H13" i="14"/>
  <c r="H11" i="14"/>
  <c r="H27" i="14"/>
  <c r="H18" i="14"/>
  <c r="H8" i="14"/>
  <c r="H23" i="14"/>
  <c r="H15" i="14"/>
  <c r="H20" i="14"/>
  <c r="U8" i="14"/>
  <c r="U18" i="14"/>
  <c r="U23" i="14"/>
  <c r="U25" i="14"/>
  <c r="U27" i="14"/>
  <c r="U21" i="14"/>
  <c r="U15" i="14"/>
  <c r="U4" i="14"/>
  <c r="U24" i="14"/>
  <c r="U26" i="14"/>
  <c r="H8" i="13"/>
  <c r="H18" i="13"/>
  <c r="U18" i="13"/>
  <c r="U23" i="13"/>
  <c r="U25" i="13"/>
  <c r="H11" i="13"/>
  <c r="U11" i="13"/>
  <c r="H13" i="13"/>
  <c r="U13" i="13"/>
  <c r="H21" i="13"/>
  <c r="U21" i="13"/>
  <c r="U8" i="13"/>
  <c r="U27" i="13"/>
  <c r="U4" i="13"/>
  <c r="H6" i="13"/>
  <c r="H16" i="13"/>
  <c r="F28" i="13"/>
  <c r="H24" i="13"/>
  <c r="H26" i="13"/>
  <c r="U15" i="13"/>
  <c r="H4" i="13"/>
  <c r="H9" i="13"/>
  <c r="H19" i="13"/>
  <c r="H14" i="13"/>
  <c r="H22" i="13"/>
  <c r="U24" i="13"/>
  <c r="U26" i="13"/>
  <c r="H7" i="13"/>
  <c r="H12" i="13"/>
  <c r="H17" i="12"/>
  <c r="H12" i="12"/>
  <c r="H7" i="12"/>
  <c r="H22" i="12"/>
  <c r="H14" i="12"/>
  <c r="H10" i="12"/>
  <c r="H26" i="12"/>
  <c r="H24" i="12"/>
  <c r="H19" i="12"/>
  <c r="H9" i="12"/>
  <c r="H4" i="12"/>
  <c r="H16" i="12"/>
  <c r="H6" i="12"/>
  <c r="H20" i="12"/>
  <c r="H5" i="12"/>
  <c r="H21" i="12"/>
  <c r="H13" i="12"/>
  <c r="H11" i="12"/>
  <c r="H18" i="12"/>
  <c r="H8" i="12"/>
  <c r="H27" i="12"/>
  <c r="H25" i="12"/>
  <c r="H23" i="12"/>
  <c r="H15" i="12"/>
  <c r="U15" i="12"/>
  <c r="U23" i="12"/>
  <c r="U25" i="12"/>
  <c r="U27" i="12"/>
  <c r="U11" i="12"/>
  <c r="U13" i="12"/>
  <c r="U21" i="12"/>
  <c r="U4" i="12"/>
  <c r="F28" i="12"/>
  <c r="U9" i="12"/>
  <c r="U19" i="12"/>
  <c r="U24" i="12"/>
  <c r="U26" i="12"/>
  <c r="H17" i="11"/>
  <c r="H12" i="11"/>
  <c r="H7" i="11"/>
  <c r="H9" i="11"/>
  <c r="H22" i="11"/>
  <c r="H14" i="11"/>
  <c r="H26" i="11"/>
  <c r="H24" i="11"/>
  <c r="H19" i="11"/>
  <c r="H4" i="11"/>
  <c r="H5" i="11"/>
  <c r="H16" i="11"/>
  <c r="H6" i="11"/>
  <c r="H27" i="11"/>
  <c r="H25" i="11"/>
  <c r="H21" i="11"/>
  <c r="H13" i="11"/>
  <c r="H11" i="11"/>
  <c r="H15" i="11"/>
  <c r="H10" i="11"/>
  <c r="H18" i="11"/>
  <c r="H8" i="11"/>
  <c r="H23" i="11"/>
  <c r="H20" i="11"/>
  <c r="U8" i="11"/>
  <c r="U18" i="11"/>
  <c r="U23" i="11"/>
  <c r="U25" i="11"/>
  <c r="U27" i="11"/>
  <c r="U15" i="11"/>
  <c r="U11" i="11"/>
  <c r="U13" i="11"/>
  <c r="U21" i="11"/>
  <c r="U4" i="11"/>
  <c r="F28" i="11"/>
  <c r="U24" i="11"/>
  <c r="U26" i="11"/>
  <c r="H8" i="10"/>
  <c r="U8" i="10"/>
  <c r="H18" i="10"/>
  <c r="U18" i="10"/>
  <c r="U23" i="10"/>
  <c r="U25" i="10"/>
  <c r="U27" i="10"/>
  <c r="H21" i="10"/>
  <c r="U21" i="10"/>
  <c r="U4" i="10"/>
  <c r="U6" i="10"/>
  <c r="H16" i="10"/>
  <c r="U16" i="10"/>
  <c r="F28" i="10"/>
  <c r="U9" i="10"/>
  <c r="H19" i="10"/>
  <c r="U19" i="10"/>
  <c r="H24" i="10"/>
  <c r="H26" i="10"/>
  <c r="H14" i="10"/>
  <c r="H22" i="10"/>
  <c r="U24" i="10"/>
  <c r="U26" i="10"/>
  <c r="H7" i="10"/>
  <c r="H12" i="10"/>
  <c r="H8" i="9"/>
  <c r="U8" i="9"/>
  <c r="H18" i="9"/>
  <c r="U18" i="9"/>
  <c r="U23" i="9"/>
  <c r="U25" i="9"/>
  <c r="U27" i="9"/>
  <c r="H11" i="9"/>
  <c r="U11" i="9"/>
  <c r="H13" i="9"/>
  <c r="U13" i="9"/>
  <c r="H21" i="9"/>
  <c r="U21" i="9"/>
  <c r="H16" i="9"/>
  <c r="U9" i="9"/>
  <c r="H19" i="9"/>
  <c r="U19" i="9"/>
  <c r="H24" i="9"/>
  <c r="H26" i="9"/>
  <c r="U4" i="9"/>
  <c r="H6" i="9"/>
  <c r="F28" i="9"/>
  <c r="H9" i="9"/>
  <c r="H14" i="9"/>
  <c r="H22" i="9"/>
  <c r="U24" i="9"/>
  <c r="U26" i="9"/>
  <c r="H4" i="9"/>
  <c r="H7" i="9"/>
  <c r="H12" i="9"/>
  <c r="H17" i="8"/>
  <c r="H12" i="8"/>
  <c r="H7" i="8"/>
  <c r="H4" i="8"/>
  <c r="H15" i="8"/>
  <c r="H5" i="8"/>
  <c r="H22" i="8"/>
  <c r="H14" i="8"/>
  <c r="H9" i="8"/>
  <c r="H20" i="8"/>
  <c r="H10" i="8"/>
  <c r="H26" i="8"/>
  <c r="H24" i="8"/>
  <c r="H19" i="8"/>
  <c r="H16" i="8"/>
  <c r="H6" i="8"/>
  <c r="H21" i="8"/>
  <c r="H13" i="8"/>
  <c r="H11" i="8"/>
  <c r="H27" i="8"/>
  <c r="H25" i="8"/>
  <c r="H18" i="8"/>
  <c r="H8" i="8"/>
  <c r="H23" i="8"/>
  <c r="U8" i="8"/>
  <c r="U18" i="8"/>
  <c r="U23" i="8"/>
  <c r="U25" i="8"/>
  <c r="U27" i="8"/>
  <c r="U15" i="8"/>
  <c r="U11" i="8"/>
  <c r="U13" i="8"/>
  <c r="U21" i="8"/>
  <c r="U4" i="8"/>
  <c r="F28" i="8"/>
  <c r="U19" i="8"/>
  <c r="U14" i="8"/>
  <c r="U24" i="8"/>
  <c r="U26" i="8"/>
  <c r="H17" i="7"/>
  <c r="H12" i="7"/>
  <c r="H7" i="7"/>
  <c r="H10" i="7"/>
  <c r="H22" i="7"/>
  <c r="H14" i="7"/>
  <c r="H26" i="7"/>
  <c r="H24" i="7"/>
  <c r="H19" i="7"/>
  <c r="H9" i="7"/>
  <c r="H4" i="7"/>
  <c r="H16" i="7"/>
  <c r="H6" i="7"/>
  <c r="H5" i="7"/>
  <c r="H21" i="7"/>
  <c r="H13" i="7"/>
  <c r="H11" i="7"/>
  <c r="H20" i="7"/>
  <c r="H18" i="7"/>
  <c r="H8" i="7"/>
  <c r="H27" i="7"/>
  <c r="H25" i="7"/>
  <c r="H23" i="7"/>
  <c r="H15" i="7"/>
  <c r="U15" i="7"/>
  <c r="W15" i="7" s="1"/>
  <c r="U23" i="7"/>
  <c r="W23" i="7" s="1"/>
  <c r="U25" i="7"/>
  <c r="W25" i="7" s="1"/>
  <c r="U27" i="7"/>
  <c r="W27" i="7" s="1"/>
  <c r="U11" i="7"/>
  <c r="W11" i="7" s="1"/>
  <c r="U13" i="7"/>
  <c r="W13" i="7" s="1"/>
  <c r="U21" i="7"/>
  <c r="W21" i="7" s="1"/>
  <c r="U4" i="7"/>
  <c r="W4" i="7" s="1"/>
  <c r="F28" i="7"/>
  <c r="U9" i="7"/>
  <c r="W9" i="7" s="1"/>
  <c r="U19" i="7"/>
  <c r="W19" i="7" s="1"/>
  <c r="U24" i="7"/>
  <c r="W24" i="7" s="1"/>
  <c r="U26" i="7"/>
  <c r="W26" i="7" s="1"/>
  <c r="F28" i="6"/>
  <c r="U5" i="6"/>
  <c r="W5" i="6" s="1"/>
  <c r="W28" i="6" s="1"/>
  <c r="H26" i="6"/>
  <c r="H18" i="6"/>
  <c r="H5" i="6"/>
  <c r="J5" i="6" s="1"/>
  <c r="H8" i="6"/>
  <c r="H11" i="6"/>
  <c r="H14" i="6"/>
  <c r="H22" i="6"/>
  <c r="H19" i="6"/>
  <c r="H25" i="6"/>
  <c r="H15" i="6"/>
  <c r="H6" i="6"/>
  <c r="H9" i="6"/>
  <c r="H12" i="6"/>
  <c r="H23" i="6"/>
  <c r="H10" i="6"/>
  <c r="H4" i="6"/>
  <c r="H7" i="6"/>
  <c r="H16" i="6"/>
  <c r="H20" i="6"/>
  <c r="H24" i="6"/>
  <c r="H13" i="6"/>
  <c r="H17" i="6"/>
  <c r="H21" i="6"/>
  <c r="B28" i="3"/>
  <c r="W19" i="9" l="1"/>
  <c r="W11" i="9"/>
  <c r="W21" i="24"/>
  <c r="W15" i="24"/>
  <c r="W13" i="24"/>
  <c r="W4" i="38"/>
  <c r="W19" i="21"/>
  <c r="W15" i="21"/>
  <c r="W18" i="36"/>
  <c r="W11" i="36"/>
  <c r="W24" i="43"/>
  <c r="W11" i="43"/>
  <c r="W19" i="54"/>
  <c r="W25" i="54"/>
  <c r="W13" i="13"/>
  <c r="W23" i="14"/>
  <c r="W19" i="43"/>
  <c r="W27" i="43"/>
  <c r="W26" i="14"/>
  <c r="W18" i="14"/>
  <c r="W18" i="10"/>
  <c r="W21" i="15"/>
  <c r="W25" i="15"/>
  <c r="W19" i="32"/>
  <c r="W11" i="32"/>
  <c r="W27" i="30"/>
  <c r="K5" i="25"/>
  <c r="M5" i="25" s="1"/>
  <c r="P5" i="25" s="1"/>
  <c r="W12" i="43"/>
  <c r="W14" i="38"/>
  <c r="W12" i="36"/>
  <c r="K4" i="25"/>
  <c r="Q4" i="25" s="1"/>
  <c r="S4" i="25" s="1"/>
  <c r="K4" i="34"/>
  <c r="M4" i="34" s="1"/>
  <c r="P4" i="34" s="1"/>
  <c r="W5" i="28"/>
  <c r="W24" i="14"/>
  <c r="W21" i="21"/>
  <c r="W25" i="28"/>
  <c r="W27" i="36"/>
  <c r="W9" i="43"/>
  <c r="W25" i="43"/>
  <c r="W17" i="43"/>
  <c r="W10" i="36"/>
  <c r="W5" i="36"/>
  <c r="W11" i="13"/>
  <c r="W8" i="14"/>
  <c r="W15" i="54"/>
  <c r="W4" i="13"/>
  <c r="W4" i="14"/>
  <c r="W27" i="21"/>
  <c r="W4" i="36"/>
  <c r="W19" i="36"/>
  <c r="W15" i="36"/>
  <c r="W25" i="36"/>
  <c r="W23" i="43"/>
  <c r="W4" i="54"/>
  <c r="W10" i="43"/>
  <c r="W27" i="13"/>
  <c r="W18" i="43"/>
  <c r="W21" i="54"/>
  <c r="W21" i="14"/>
  <c r="W26" i="36"/>
  <c r="W9" i="36"/>
  <c r="W8" i="36"/>
  <c r="W4" i="43"/>
  <c r="W8" i="43"/>
  <c r="W7" i="36"/>
  <c r="W11" i="10"/>
  <c r="W25" i="13"/>
  <c r="W25" i="21"/>
  <c r="W21" i="36"/>
  <c r="W6" i="43"/>
  <c r="W15" i="13"/>
  <c r="W8" i="13"/>
  <c r="W23" i="21"/>
  <c r="W19" i="28"/>
  <c r="W11" i="28"/>
  <c r="W26" i="13"/>
  <c r="W21" i="13"/>
  <c r="W18" i="13"/>
  <c r="W27" i="14"/>
  <c r="W26" i="21"/>
  <c r="W18" i="21"/>
  <c r="W24" i="24"/>
  <c r="W9" i="24"/>
  <c r="W25" i="24"/>
  <c r="W18" i="30"/>
  <c r="W24" i="36"/>
  <c r="W13" i="36"/>
  <c r="W13" i="38"/>
  <c r="W18" i="38"/>
  <c r="W25" i="39"/>
  <c r="W21" i="43"/>
  <c r="W15" i="43"/>
  <c r="W26" i="54"/>
  <c r="W11" i="54"/>
  <c r="W10" i="38"/>
  <c r="W15" i="14"/>
  <c r="W9" i="21"/>
  <c r="W23" i="36"/>
  <c r="W22" i="43"/>
  <c r="W23" i="13"/>
  <c r="W4" i="21"/>
  <c r="W24" i="13"/>
  <c r="W25" i="14"/>
  <c r="W24" i="21"/>
  <c r="W8" i="21"/>
  <c r="W23" i="24"/>
  <c r="W18" i="24"/>
  <c r="W26" i="38"/>
  <c r="W9" i="38"/>
  <c r="W26" i="43"/>
  <c r="W13" i="43"/>
  <c r="W24" i="54"/>
  <c r="W27" i="54"/>
  <c r="W20" i="14"/>
  <c r="K4" i="7"/>
  <c r="M4" i="7" s="1"/>
  <c r="P4" i="7" s="1"/>
  <c r="K5" i="7"/>
  <c r="M5" i="7" s="1"/>
  <c r="P5" i="7" s="1"/>
  <c r="J4" i="7"/>
  <c r="J5" i="7"/>
  <c r="J4" i="13"/>
  <c r="K5" i="13"/>
  <c r="M5" i="13" s="1"/>
  <c r="P5" i="13" s="1"/>
  <c r="K4" i="13"/>
  <c r="M4" i="13" s="1"/>
  <c r="P4" i="13" s="1"/>
  <c r="J5" i="13"/>
  <c r="K5" i="9"/>
  <c r="M5" i="9" s="1"/>
  <c r="P5" i="9" s="1"/>
  <c r="J5" i="9"/>
  <c r="K4" i="9"/>
  <c r="M4" i="9" s="1"/>
  <c r="P4" i="9" s="1"/>
  <c r="J4" i="9"/>
  <c r="J5" i="10"/>
  <c r="K5" i="10"/>
  <c r="M5" i="10" s="1"/>
  <c r="P5" i="10" s="1"/>
  <c r="J4" i="10"/>
  <c r="K4" i="10"/>
  <c r="M4" i="10" s="1"/>
  <c r="P4" i="10" s="1"/>
  <c r="J5" i="11"/>
  <c r="J4" i="11"/>
  <c r="K5" i="11"/>
  <c r="M5" i="11" s="1"/>
  <c r="P5" i="11" s="1"/>
  <c r="K4" i="11"/>
  <c r="M4" i="11" s="1"/>
  <c r="P4" i="11" s="1"/>
  <c r="J4" i="12"/>
  <c r="K4" i="12"/>
  <c r="M4" i="12" s="1"/>
  <c r="P4" i="12" s="1"/>
  <c r="J5" i="12"/>
  <c r="K5" i="12"/>
  <c r="M5" i="12" s="1"/>
  <c r="P5" i="12" s="1"/>
  <c r="W27" i="18"/>
  <c r="J4" i="14"/>
  <c r="J5" i="14"/>
  <c r="K5" i="14"/>
  <c r="M5" i="14" s="1"/>
  <c r="P5" i="14" s="1"/>
  <c r="K4" i="14"/>
  <c r="M4" i="14" s="1"/>
  <c r="P4" i="14" s="1"/>
  <c r="J5" i="15"/>
  <c r="L5" i="15" s="1"/>
  <c r="J4" i="15"/>
  <c r="K4" i="15"/>
  <c r="M4" i="15" s="1"/>
  <c r="P4" i="15" s="1"/>
  <c r="K5" i="8"/>
  <c r="M5" i="8" s="1"/>
  <c r="P5" i="8" s="1"/>
  <c r="J5" i="8"/>
  <c r="K4" i="8"/>
  <c r="J4" i="8"/>
  <c r="J5" i="18"/>
  <c r="K5" i="18"/>
  <c r="J4" i="18"/>
  <c r="K4" i="18"/>
  <c r="J5" i="17"/>
  <c r="K4" i="17"/>
  <c r="M4" i="17" s="1"/>
  <c r="P4" i="17" s="1"/>
  <c r="J4" i="17"/>
  <c r="K5" i="17"/>
  <c r="J4" i="19"/>
  <c r="J5" i="19"/>
  <c r="K5" i="19"/>
  <c r="M5" i="19" s="1"/>
  <c r="P5" i="19" s="1"/>
  <c r="K4" i="19"/>
  <c r="M4" i="19" s="1"/>
  <c r="P4" i="19" s="1"/>
  <c r="J5" i="20"/>
  <c r="K5" i="20"/>
  <c r="M5" i="20" s="1"/>
  <c r="P5" i="20" s="1"/>
  <c r="K4" i="20"/>
  <c r="M4" i="20" s="1"/>
  <c r="P4" i="20" s="1"/>
  <c r="J4" i="20"/>
  <c r="K4" i="22"/>
  <c r="J4" i="22"/>
  <c r="J5" i="22"/>
  <c r="L5" i="22" s="1"/>
  <c r="M5" i="22"/>
  <c r="P5" i="22" s="1"/>
  <c r="J4" i="23"/>
  <c r="J5" i="23"/>
  <c r="K5" i="23"/>
  <c r="K4" i="23"/>
  <c r="M4" i="23" s="1"/>
  <c r="P4" i="23" s="1"/>
  <c r="J5" i="24"/>
  <c r="K4" i="24"/>
  <c r="M4" i="24" s="1"/>
  <c r="P4" i="24" s="1"/>
  <c r="K5" i="24"/>
  <c r="M5" i="24" s="1"/>
  <c r="P5" i="24" s="1"/>
  <c r="J4" i="24"/>
  <c r="J4" i="26"/>
  <c r="K4" i="26"/>
  <c r="M4" i="26" s="1"/>
  <c r="P4" i="26" s="1"/>
  <c r="K4" i="21"/>
  <c r="M4" i="21" s="1"/>
  <c r="P4" i="21" s="1"/>
  <c r="J5" i="26"/>
  <c r="L5" i="26" s="1"/>
  <c r="M5" i="26"/>
  <c r="P5" i="26" s="1"/>
  <c r="K5" i="21"/>
  <c r="J4" i="21"/>
  <c r="J5" i="21"/>
  <c r="J4" i="27"/>
  <c r="K5" i="27"/>
  <c r="M5" i="27" s="1"/>
  <c r="P5" i="27" s="1"/>
  <c r="J5" i="27"/>
  <c r="K4" i="27"/>
  <c r="M4" i="27" s="1"/>
  <c r="P4" i="27" s="1"/>
  <c r="K4" i="28"/>
  <c r="M4" i="28" s="1"/>
  <c r="P4" i="28" s="1"/>
  <c r="J5" i="28"/>
  <c r="J4" i="28"/>
  <c r="K5" i="28"/>
  <c r="M5" i="28" s="1"/>
  <c r="P5" i="28" s="1"/>
  <c r="J4" i="16"/>
  <c r="J5" i="16"/>
  <c r="K4" i="16"/>
  <c r="K5" i="16"/>
  <c r="M5" i="16" s="1"/>
  <c r="P5" i="16" s="1"/>
  <c r="J5" i="30"/>
  <c r="L5" i="30" s="1"/>
  <c r="K5" i="29"/>
  <c r="M5" i="29" s="1"/>
  <c r="P5" i="29" s="1"/>
  <c r="M5" i="30"/>
  <c r="P5" i="30" s="1"/>
  <c r="J4" i="30"/>
  <c r="Q4" i="30" s="1"/>
  <c r="S4" i="30" s="1"/>
  <c r="Q5" i="25"/>
  <c r="S5" i="25" s="1"/>
  <c r="M4" i="30"/>
  <c r="P4" i="30" s="1"/>
  <c r="J5" i="29"/>
  <c r="J4" i="29"/>
  <c r="K4" i="29"/>
  <c r="M4" i="29" s="1"/>
  <c r="P4" i="29" s="1"/>
  <c r="J5" i="31"/>
  <c r="K4" i="31"/>
  <c r="M4" i="31" s="1"/>
  <c r="P4" i="31" s="1"/>
  <c r="K5" i="31"/>
  <c r="J4" i="31"/>
  <c r="J4" i="32"/>
  <c r="W27" i="44"/>
  <c r="K5" i="32"/>
  <c r="M5" i="32" s="1"/>
  <c r="P5" i="32" s="1"/>
  <c r="K4" i="32"/>
  <c r="M4" i="32" s="1"/>
  <c r="P4" i="32" s="1"/>
  <c r="J5" i="32"/>
  <c r="J5" i="33"/>
  <c r="K5" i="33"/>
  <c r="M5" i="33" s="1"/>
  <c r="P5" i="33" s="1"/>
  <c r="J4" i="33"/>
  <c r="Q4" i="33" s="1"/>
  <c r="S4" i="33" s="1"/>
  <c r="M4" i="33"/>
  <c r="P4" i="33" s="1"/>
  <c r="J4" i="54"/>
  <c r="J5" i="54"/>
  <c r="K4" i="54"/>
  <c r="K5" i="54"/>
  <c r="M5" i="35"/>
  <c r="P5" i="35" s="1"/>
  <c r="J5" i="34"/>
  <c r="K5" i="34"/>
  <c r="M5" i="34" s="1"/>
  <c r="P5" i="34" s="1"/>
  <c r="J4" i="35"/>
  <c r="J5" i="35"/>
  <c r="L5" i="35" s="1"/>
  <c r="K4" i="35"/>
  <c r="M4" i="35" s="1"/>
  <c r="P4" i="35" s="1"/>
  <c r="K5" i="36"/>
  <c r="J4" i="36"/>
  <c r="K4" i="36"/>
  <c r="M4" i="36" s="1"/>
  <c r="P4" i="36" s="1"/>
  <c r="J5" i="36"/>
  <c r="K5" i="37"/>
  <c r="J4" i="37"/>
  <c r="K4" i="37"/>
  <c r="M4" i="37" s="1"/>
  <c r="P4" i="37" s="1"/>
  <c r="J5" i="37"/>
  <c r="J5" i="38"/>
  <c r="J4" i="38"/>
  <c r="K4" i="38"/>
  <c r="K5" i="38"/>
  <c r="M5" i="38" s="1"/>
  <c r="P5" i="38" s="1"/>
  <c r="J4" i="40"/>
  <c r="J5" i="40"/>
  <c r="K5" i="40"/>
  <c r="M5" i="40" s="1"/>
  <c r="P5" i="40" s="1"/>
  <c r="K4" i="40"/>
  <c r="M4" i="40" s="1"/>
  <c r="P4" i="40" s="1"/>
  <c r="J4" i="41"/>
  <c r="K4" i="41"/>
  <c r="J5" i="41"/>
  <c r="L5" i="41" s="1"/>
  <c r="M5" i="41"/>
  <c r="P5" i="41" s="1"/>
  <c r="J4" i="39"/>
  <c r="Q4" i="39" s="1"/>
  <c r="S4" i="39" s="1"/>
  <c r="M4" i="39"/>
  <c r="P4" i="39" s="1"/>
  <c r="M5" i="42"/>
  <c r="P5" i="42" s="1"/>
  <c r="M4" i="42"/>
  <c r="P4" i="42" s="1"/>
  <c r="J5" i="39"/>
  <c r="K5" i="39"/>
  <c r="M5" i="39" s="1"/>
  <c r="P5" i="39" s="1"/>
  <c r="J5" i="42"/>
  <c r="L5" i="42" s="1"/>
  <c r="J4" i="42"/>
  <c r="Q4" i="42" s="1"/>
  <c r="S4" i="42" s="1"/>
  <c r="J4" i="44"/>
  <c r="J5" i="44"/>
  <c r="K4" i="44"/>
  <c r="M4" i="44" s="1"/>
  <c r="P4" i="44" s="1"/>
  <c r="K5" i="44"/>
  <c r="J5" i="43"/>
  <c r="K5" i="43"/>
  <c r="M5" i="43" s="1"/>
  <c r="P5" i="43" s="1"/>
  <c r="J4" i="43"/>
  <c r="Q4" i="43" s="1"/>
  <c r="S4" i="43" s="1"/>
  <c r="M4" i="43"/>
  <c r="P4" i="43" s="1"/>
  <c r="J5" i="45"/>
  <c r="J4" i="45"/>
  <c r="Q4" i="45" s="1"/>
  <c r="S4" i="45" s="1"/>
  <c r="K5" i="45"/>
  <c r="M5" i="45" s="1"/>
  <c r="P5" i="45" s="1"/>
  <c r="K5" i="46"/>
  <c r="M5" i="46" s="1"/>
  <c r="P5" i="46" s="1"/>
  <c r="J4" i="46"/>
  <c r="K4" i="46"/>
  <c r="J5" i="46"/>
  <c r="J4" i="52"/>
  <c r="K4" i="52"/>
  <c r="M5" i="47"/>
  <c r="P5" i="47" s="1"/>
  <c r="K5" i="52"/>
  <c r="M5" i="52" s="1"/>
  <c r="P5" i="52" s="1"/>
  <c r="J5" i="52"/>
  <c r="J4" i="47"/>
  <c r="J5" i="47"/>
  <c r="L5" i="47" s="1"/>
  <c r="K4" i="47"/>
  <c r="M4" i="47" s="1"/>
  <c r="P4" i="47" s="1"/>
  <c r="J4" i="48"/>
  <c r="J5" i="48"/>
  <c r="K4" i="48"/>
  <c r="K5" i="48"/>
  <c r="M5" i="48" s="1"/>
  <c r="P5" i="48" s="1"/>
  <c r="J5" i="49"/>
  <c r="L5" i="49" s="1"/>
  <c r="J4" i="49"/>
  <c r="K4" i="49"/>
  <c r="M4" i="49" s="1"/>
  <c r="P4" i="49" s="1"/>
  <c r="J5" i="50"/>
  <c r="K5" i="50"/>
  <c r="W27" i="51"/>
  <c r="J4" i="50"/>
  <c r="Q4" i="50" s="1"/>
  <c r="S4" i="50" s="1"/>
  <c r="M4" i="50"/>
  <c r="P4" i="50" s="1"/>
  <c r="K5" i="51"/>
  <c r="M5" i="51" s="1"/>
  <c r="P5" i="51" s="1"/>
  <c r="J5" i="51"/>
  <c r="J4" i="51"/>
  <c r="K4" i="51"/>
  <c r="M4" i="51" s="1"/>
  <c r="P4" i="51" s="1"/>
  <c r="W27" i="53"/>
  <c r="J4" i="53"/>
  <c r="K4" i="53"/>
  <c r="M4" i="53" s="1"/>
  <c r="P4" i="53" s="1"/>
  <c r="K5" i="53"/>
  <c r="M5" i="53" s="1"/>
  <c r="P5" i="53" s="1"/>
  <c r="J5" i="53"/>
  <c r="W12" i="38"/>
  <c r="W20" i="38"/>
  <c r="W22" i="24"/>
  <c r="W24" i="38"/>
  <c r="W11" i="38"/>
  <c r="W8" i="38"/>
  <c r="W17" i="38"/>
  <c r="W7" i="38"/>
  <c r="W5" i="38"/>
  <c r="W15" i="38"/>
  <c r="W22" i="38"/>
  <c r="W27" i="38"/>
  <c r="W16" i="38"/>
  <c r="W19" i="38"/>
  <c r="W23" i="38"/>
  <c r="W6" i="38"/>
  <c r="W10" i="54"/>
  <c r="W6" i="54"/>
  <c r="W26" i="28"/>
  <c r="W9" i="28"/>
  <c r="W4" i="28"/>
  <c r="W18" i="28"/>
  <c r="W24" i="28"/>
  <c r="W27" i="28"/>
  <c r="W5" i="16"/>
  <c r="W13" i="16"/>
  <c r="W19" i="37"/>
  <c r="W25" i="37"/>
  <c r="W6" i="10"/>
  <c r="W23" i="15"/>
  <c r="W19" i="27"/>
  <c r="W4" i="27"/>
  <c r="W11" i="27"/>
  <c r="W26" i="32"/>
  <c r="W9" i="32"/>
  <c r="W4" i="32"/>
  <c r="W4" i="42"/>
  <c r="W8" i="42"/>
  <c r="W24" i="32"/>
  <c r="W21" i="32"/>
  <c r="W27" i="32"/>
  <c r="W15" i="32"/>
  <c r="W15" i="16"/>
  <c r="W4" i="16"/>
  <c r="W20" i="16"/>
  <c r="W21" i="28"/>
  <c r="W23" i="32"/>
  <c r="W13" i="32"/>
  <c r="W16" i="42"/>
  <c r="W20" i="32"/>
  <c r="W13" i="28"/>
  <c r="W7" i="32"/>
  <c r="W5" i="32"/>
  <c r="W11" i="16"/>
  <c r="W8" i="37"/>
  <c r="W15" i="20"/>
  <c r="W21" i="34"/>
  <c r="W23" i="34"/>
  <c r="W21" i="50"/>
  <c r="W19" i="52"/>
  <c r="W6" i="52"/>
  <c r="W27" i="16"/>
  <c r="W23" i="16"/>
  <c r="W9" i="50"/>
  <c r="W25" i="16"/>
  <c r="W10" i="16"/>
  <c r="W24" i="16"/>
  <c r="W20" i="28"/>
  <c r="K4" i="6"/>
  <c r="J4" i="6"/>
  <c r="W14" i="21"/>
  <c r="W26" i="16"/>
  <c r="W8" i="16"/>
  <c r="W12" i="32"/>
  <c r="W12" i="15"/>
  <c r="W6" i="32"/>
  <c r="W6" i="42"/>
  <c r="W22" i="32"/>
  <c r="W17" i="27"/>
  <c r="W14" i="32"/>
  <c r="W16" i="32"/>
  <c r="W5" i="27"/>
  <c r="W8" i="32"/>
  <c r="W10" i="32"/>
  <c r="W18" i="27"/>
  <c r="W25" i="53"/>
  <c r="W17" i="28"/>
  <c r="W5" i="26"/>
  <c r="W16" i="28"/>
  <c r="W10" i="28"/>
  <c r="W12" i="28"/>
  <c r="W23" i="28"/>
  <c r="W24" i="8"/>
  <c r="W15" i="8"/>
  <c r="W21" i="12"/>
  <c r="W4" i="26"/>
  <c r="W25" i="26"/>
  <c r="W19" i="33"/>
  <c r="W4" i="33"/>
  <c r="W25" i="33"/>
  <c r="W11" i="35"/>
  <c r="W18" i="47"/>
  <c r="W13" i="12"/>
  <c r="W21" i="26"/>
  <c r="W23" i="26"/>
  <c r="W21" i="33"/>
  <c r="W23" i="33"/>
  <c r="W26" i="35"/>
  <c r="W27" i="35"/>
  <c r="W4" i="47"/>
  <c r="W8" i="47"/>
  <c r="W17" i="35"/>
  <c r="W9" i="35"/>
  <c r="W6" i="47"/>
  <c r="W24" i="31"/>
  <c r="W4" i="31"/>
  <c r="W26" i="31"/>
  <c r="W9" i="31"/>
  <c r="W11" i="31"/>
  <c r="W6" i="50"/>
  <c r="W16" i="16"/>
  <c r="W25" i="31"/>
  <c r="W23" i="31"/>
  <c r="W24" i="11"/>
  <c r="W25" i="11"/>
  <c r="W24" i="22"/>
  <c r="W25" i="22"/>
  <c r="W18" i="31"/>
  <c r="W15" i="31"/>
  <c r="W21" i="40"/>
  <c r="W13" i="37"/>
  <c r="W12" i="16"/>
  <c r="W8" i="31"/>
  <c r="W21" i="31"/>
  <c r="W4" i="11"/>
  <c r="W18" i="11"/>
  <c r="W9" i="22"/>
  <c r="W18" i="22"/>
  <c r="W26" i="40"/>
  <c r="W11" i="40"/>
  <c r="W4" i="51"/>
  <c r="W19" i="31"/>
  <c r="W13" i="31"/>
  <c r="W6" i="16"/>
  <c r="W14" i="12"/>
  <c r="W7" i="47"/>
  <c r="W14" i="43"/>
  <c r="W16" i="36"/>
  <c r="W6" i="36"/>
  <c r="W6" i="33"/>
  <c r="W14" i="28"/>
  <c r="W14" i="14"/>
  <c r="W19" i="53"/>
  <c r="W4" i="53"/>
  <c r="W13" i="54"/>
  <c r="W7" i="43"/>
  <c r="W14" i="36"/>
  <c r="W5" i="54"/>
  <c r="W6" i="31"/>
  <c r="W7" i="28"/>
  <c r="W8" i="28"/>
  <c r="W6" i="21"/>
  <c r="W7" i="12"/>
  <c r="W16" i="53"/>
  <c r="W5" i="43"/>
  <c r="W20" i="36"/>
  <c r="W16" i="54"/>
  <c r="W15" i="28"/>
  <c r="W22" i="28"/>
  <c r="W7" i="26"/>
  <c r="W9" i="54"/>
  <c r="W23" i="54"/>
  <c r="W16" i="43"/>
  <c r="W22" i="36"/>
  <c r="W17" i="36"/>
  <c r="W12" i="33"/>
  <c r="W6" i="28"/>
  <c r="W23" i="51"/>
  <c r="W22" i="51"/>
  <c r="W19" i="23"/>
  <c r="W6" i="51"/>
  <c r="W10" i="31"/>
  <c r="W5" i="11"/>
  <c r="W21" i="51"/>
  <c r="W13" i="51"/>
  <c r="W20" i="51"/>
  <c r="W20" i="43"/>
  <c r="W18" i="32"/>
  <c r="W22" i="31"/>
  <c r="W20" i="27"/>
  <c r="W16" i="24"/>
  <c r="W10" i="42"/>
  <c r="W25" i="32"/>
  <c r="W17" i="32"/>
  <c r="W17" i="21"/>
  <c r="W17" i="15"/>
  <c r="W14" i="10"/>
  <c r="W22" i="54"/>
  <c r="W22" i="21"/>
  <c r="W9" i="14"/>
  <c r="W20" i="31"/>
  <c r="W7" i="41"/>
  <c r="W21" i="25"/>
  <c r="W18" i="17"/>
  <c r="W23" i="25"/>
  <c r="W26" i="41"/>
  <c r="W27" i="41"/>
  <c r="W26" i="46"/>
  <c r="W16" i="46"/>
  <c r="W4" i="48"/>
  <c r="W27" i="48"/>
  <c r="W26" i="12"/>
  <c r="W11" i="12"/>
  <c r="W26" i="33"/>
  <c r="W9" i="33"/>
  <c r="W24" i="35"/>
  <c r="W25" i="35"/>
  <c r="W21" i="47"/>
  <c r="W16" i="47"/>
  <c r="W16" i="35"/>
  <c r="W14" i="54"/>
  <c r="W22" i="33"/>
  <c r="W16" i="21"/>
  <c r="W16" i="26"/>
  <c r="W12" i="17"/>
  <c r="W6" i="14"/>
  <c r="W24" i="12"/>
  <c r="W27" i="12"/>
  <c r="W19" i="26"/>
  <c r="W13" i="26"/>
  <c r="W24" i="33"/>
  <c r="W13" i="33"/>
  <c r="W19" i="35"/>
  <c r="W23" i="35"/>
  <c r="W26" i="47"/>
  <c r="W13" i="47"/>
  <c r="W20" i="47"/>
  <c r="W20" i="54"/>
  <c r="W8" i="54"/>
  <c r="W20" i="21"/>
  <c r="W20" i="26"/>
  <c r="W10" i="17"/>
  <c r="W11" i="14"/>
  <c r="W19" i="12"/>
  <c r="W25" i="12"/>
  <c r="W26" i="26"/>
  <c r="W15" i="35"/>
  <c r="W24" i="47"/>
  <c r="W11" i="47"/>
  <c r="W7" i="46"/>
  <c r="W26" i="39"/>
  <c r="W7" i="54"/>
  <c r="W12" i="54"/>
  <c r="W26" i="25"/>
  <c r="W7" i="21"/>
  <c r="W20" i="24"/>
  <c r="W10" i="8"/>
  <c r="W22" i="14"/>
  <c r="W7" i="17"/>
  <c r="W9" i="12"/>
  <c r="W23" i="12"/>
  <c r="W24" i="26"/>
  <c r="W9" i="26"/>
  <c r="W11" i="26"/>
  <c r="W11" i="33"/>
  <c r="W4" i="35"/>
  <c r="W19" i="47"/>
  <c r="W27" i="47"/>
  <c r="W14" i="48"/>
  <c r="W10" i="46"/>
  <c r="W7" i="39"/>
  <c r="W17" i="54"/>
  <c r="W18" i="54"/>
  <c r="W5" i="25"/>
  <c r="W10" i="21"/>
  <c r="W12" i="24"/>
  <c r="W6" i="12"/>
  <c r="W13" i="8"/>
  <c r="W15" i="12"/>
  <c r="W26" i="17"/>
  <c r="W25" i="17"/>
  <c r="W27" i="25"/>
  <c r="W21" i="35"/>
  <c r="W19" i="41"/>
  <c r="W9" i="47"/>
  <c r="W25" i="47"/>
  <c r="W6" i="48"/>
  <c r="W14" i="46"/>
  <c r="W17" i="41"/>
  <c r="W8" i="35"/>
  <c r="W14" i="25"/>
  <c r="W5" i="12"/>
  <c r="W4" i="12"/>
  <c r="W27" i="26"/>
  <c r="W15" i="26"/>
  <c r="W27" i="33"/>
  <c r="W15" i="33"/>
  <c r="W13" i="35"/>
  <c r="W15" i="47"/>
  <c r="W23" i="47"/>
  <c r="W10" i="48"/>
  <c r="W5" i="46"/>
  <c r="W8" i="41"/>
  <c r="W7" i="35"/>
  <c r="W14" i="33"/>
  <c r="W17" i="25"/>
  <c r="W12" i="12"/>
  <c r="W25" i="44"/>
  <c r="W12" i="44"/>
  <c r="W26" i="44"/>
  <c r="W6" i="40"/>
  <c r="W26" i="8"/>
  <c r="W11" i="8"/>
  <c r="W23" i="11"/>
  <c r="W24" i="17"/>
  <c r="W23" i="17"/>
  <c r="W19" i="22"/>
  <c r="W23" i="22"/>
  <c r="W25" i="25"/>
  <c r="W15" i="25"/>
  <c r="W9" i="37"/>
  <c r="W23" i="37"/>
  <c r="W13" i="40"/>
  <c r="W4" i="41"/>
  <c r="W23" i="41"/>
  <c r="W21" i="46"/>
  <c r="W15" i="48"/>
  <c r="W14" i="51"/>
  <c r="W26" i="51"/>
  <c r="W12" i="48"/>
  <c r="W7" i="48"/>
  <c r="W22" i="46"/>
  <c r="W8" i="46"/>
  <c r="W21" i="44"/>
  <c r="W7" i="44"/>
  <c r="W22" i="44"/>
  <c r="W20" i="41"/>
  <c r="W20" i="40"/>
  <c r="W7" i="37"/>
  <c r="W20" i="25"/>
  <c r="W11" i="25"/>
  <c r="W6" i="17"/>
  <c r="W20" i="8"/>
  <c r="W19" i="11"/>
  <c r="W21" i="11"/>
  <c r="W4" i="17"/>
  <c r="W8" i="17"/>
  <c r="W16" i="37"/>
  <c r="W15" i="37"/>
  <c r="W24" i="40"/>
  <c r="W27" i="40"/>
  <c r="W24" i="41"/>
  <c r="W21" i="41"/>
  <c r="W13" i="46"/>
  <c r="W15" i="46"/>
  <c r="W21" i="48"/>
  <c r="W25" i="48"/>
  <c r="W4" i="44"/>
  <c r="W8" i="51"/>
  <c r="W18" i="51"/>
  <c r="W16" i="51"/>
  <c r="W20" i="48"/>
  <c r="W23" i="46"/>
  <c r="W24" i="46"/>
  <c r="W13" i="44"/>
  <c r="W23" i="44"/>
  <c r="W10" i="44"/>
  <c r="W5" i="41"/>
  <c r="W22" i="41"/>
  <c r="W16" i="40"/>
  <c r="W22" i="25"/>
  <c r="W7" i="25"/>
  <c r="W5" i="22"/>
  <c r="W17" i="17"/>
  <c r="W9" i="8"/>
  <c r="W14" i="44"/>
  <c r="W16" i="44"/>
  <c r="W17" i="40"/>
  <c r="W7" i="8"/>
  <c r="W14" i="8"/>
  <c r="W4" i="22"/>
  <c r="W8" i="22"/>
  <c r="W19" i="8"/>
  <c r="W25" i="8"/>
  <c r="W13" i="11"/>
  <c r="W21" i="17"/>
  <c r="W15" i="17"/>
  <c r="W21" i="22"/>
  <c r="W15" i="22"/>
  <c r="W16" i="25"/>
  <c r="W6" i="37"/>
  <c r="W19" i="40"/>
  <c r="W25" i="40"/>
  <c r="W6" i="46"/>
  <c r="W19" i="48"/>
  <c r="W23" i="48"/>
  <c r="W19" i="51"/>
  <c r="W9" i="51"/>
  <c r="W10" i="51"/>
  <c r="W17" i="48"/>
  <c r="W18" i="46"/>
  <c r="W20" i="46"/>
  <c r="W8" i="44"/>
  <c r="W18" i="44"/>
  <c r="W5" i="44"/>
  <c r="W16" i="41"/>
  <c r="W12" i="41"/>
  <c r="W10" i="25"/>
  <c r="W18" i="25"/>
  <c r="W16" i="22"/>
  <c r="W5" i="17"/>
  <c r="W12" i="8"/>
  <c r="W4" i="37"/>
  <c r="W23" i="40"/>
  <c r="W13" i="41"/>
  <c r="W15" i="41"/>
  <c r="W11" i="46"/>
  <c r="W13" i="48"/>
  <c r="W18" i="48"/>
  <c r="W12" i="51"/>
  <c r="W24" i="51"/>
  <c r="W5" i="51"/>
  <c r="W5" i="48"/>
  <c r="W17" i="46"/>
  <c r="W24" i="44"/>
  <c r="W17" i="44"/>
  <c r="W9" i="41"/>
  <c r="W10" i="41"/>
  <c r="W24" i="25"/>
  <c r="W13" i="25"/>
  <c r="W12" i="22"/>
  <c r="W14" i="17"/>
  <c r="W6" i="8"/>
  <c r="W5" i="31"/>
  <c r="W8" i="11"/>
  <c r="W11" i="11"/>
  <c r="W13" i="17"/>
  <c r="W4" i="8"/>
  <c r="W18" i="8"/>
  <c r="W15" i="11"/>
  <c r="W19" i="17"/>
  <c r="W11" i="17"/>
  <c r="W11" i="22"/>
  <c r="W6" i="25"/>
  <c r="W26" i="37"/>
  <c r="W21" i="37"/>
  <c r="W4" i="40"/>
  <c r="W18" i="40"/>
  <c r="W4" i="46"/>
  <c r="W26" i="48"/>
  <c r="W9" i="48"/>
  <c r="W7" i="51"/>
  <c r="W17" i="51"/>
  <c r="W22" i="48"/>
  <c r="W19" i="46"/>
  <c r="W9" i="46"/>
  <c r="W15" i="44"/>
  <c r="W20" i="44"/>
  <c r="W11" i="44"/>
  <c r="W25" i="41"/>
  <c r="W18" i="41"/>
  <c r="W11" i="37"/>
  <c r="W12" i="25"/>
  <c r="W8" i="25"/>
  <c r="W6" i="22"/>
  <c r="W22" i="17"/>
  <c r="W5" i="8"/>
  <c r="W10" i="11"/>
  <c r="W27" i="8"/>
  <c r="W23" i="8"/>
  <c r="W13" i="22"/>
  <c r="W21" i="8"/>
  <c r="W8" i="8"/>
  <c r="W26" i="11"/>
  <c r="W27" i="11"/>
  <c r="W9" i="17"/>
  <c r="W27" i="17"/>
  <c r="W26" i="22"/>
  <c r="W27" i="22"/>
  <c r="W4" i="25"/>
  <c r="W24" i="37"/>
  <c r="W27" i="37"/>
  <c r="W15" i="40"/>
  <c r="W8" i="40"/>
  <c r="W11" i="41"/>
  <c r="W27" i="46"/>
  <c r="W24" i="48"/>
  <c r="W11" i="48"/>
  <c r="W8" i="48"/>
  <c r="W25" i="51"/>
  <c r="W15" i="51"/>
  <c r="W11" i="51"/>
  <c r="W16" i="48"/>
  <c r="W12" i="46"/>
  <c r="W25" i="46"/>
  <c r="W9" i="44"/>
  <c r="W19" i="44"/>
  <c r="W6" i="44"/>
  <c r="W14" i="41"/>
  <c r="W6" i="41"/>
  <c r="W5" i="37"/>
  <c r="W9" i="25"/>
  <c r="W19" i="25"/>
  <c r="W20" i="17"/>
  <c r="W16" i="17"/>
  <c r="W16" i="8"/>
  <c r="W9" i="11"/>
  <c r="W24" i="18"/>
  <c r="W24" i="29"/>
  <c r="W27" i="29"/>
  <c r="W27" i="49"/>
  <c r="W10" i="47"/>
  <c r="W6" i="35"/>
  <c r="W10" i="35"/>
  <c r="W8" i="33"/>
  <c r="W16" i="33"/>
  <c r="W7" i="31"/>
  <c r="W14" i="31"/>
  <c r="W9" i="16"/>
  <c r="W10" i="26"/>
  <c r="W22" i="12"/>
  <c r="W5" i="47"/>
  <c r="W12" i="35"/>
  <c r="W8" i="34"/>
  <c r="W20" i="33"/>
  <c r="W10" i="33"/>
  <c r="W12" i="31"/>
  <c r="W21" i="16"/>
  <c r="W18" i="26"/>
  <c r="W14" i="26"/>
  <c r="W16" i="12"/>
  <c r="W5" i="33"/>
  <c r="W12" i="47"/>
  <c r="W14" i="47"/>
  <c r="W18" i="35"/>
  <c r="W18" i="34"/>
  <c r="W7" i="33"/>
  <c r="W18" i="16"/>
  <c r="W14" i="16"/>
  <c r="W6" i="26"/>
  <c r="W8" i="26"/>
  <c r="W18" i="12"/>
  <c r="W10" i="12"/>
  <c r="W17" i="47"/>
  <c r="W10" i="52"/>
  <c r="W8" i="45"/>
  <c r="W14" i="35"/>
  <c r="W5" i="35"/>
  <c r="W18" i="33"/>
  <c r="W17" i="31"/>
  <c r="W17" i="16"/>
  <c r="W7" i="16"/>
  <c r="W17" i="26"/>
  <c r="W12" i="26"/>
  <c r="W17" i="12"/>
  <c r="W8" i="12"/>
  <c r="W9" i="13"/>
  <c r="W22" i="47"/>
  <c r="W20" i="35"/>
  <c r="W22" i="35"/>
  <c r="W17" i="33"/>
  <c r="W16" i="31"/>
  <c r="W22" i="16"/>
  <c r="W19" i="16"/>
  <c r="W22" i="26"/>
  <c r="W6" i="20"/>
  <c r="W17" i="8"/>
  <c r="W20" i="12"/>
  <c r="W11" i="18"/>
  <c r="W25" i="19"/>
  <c r="W10" i="19"/>
  <c r="W14" i="40"/>
  <c r="W10" i="40"/>
  <c r="W14" i="37"/>
  <c r="W17" i="24"/>
  <c r="W14" i="22"/>
  <c r="W5" i="18"/>
  <c r="W17" i="18"/>
  <c r="W22" i="11"/>
  <c r="W20" i="11"/>
  <c r="W26" i="18"/>
  <c r="W9" i="18"/>
  <c r="W23" i="19"/>
  <c r="W5" i="19"/>
  <c r="W26" i="29"/>
  <c r="W11" i="29"/>
  <c r="W11" i="49"/>
  <c r="W12" i="40"/>
  <c r="W20" i="37"/>
  <c r="W5" i="24"/>
  <c r="W22" i="22"/>
  <c r="W9" i="19"/>
  <c r="W14" i="18"/>
  <c r="W16" i="11"/>
  <c r="W7" i="11"/>
  <c r="W4" i="18"/>
  <c r="W16" i="49"/>
  <c r="W7" i="40"/>
  <c r="W17" i="37"/>
  <c r="W12" i="37"/>
  <c r="W7" i="24"/>
  <c r="W14" i="24"/>
  <c r="W10" i="22"/>
  <c r="W25" i="18"/>
  <c r="W14" i="11"/>
  <c r="W6" i="11"/>
  <c r="W12" i="19"/>
  <c r="W15" i="18"/>
  <c r="W18" i="18"/>
  <c r="W21" i="18"/>
  <c r="W12" i="49"/>
  <c r="W12" i="18"/>
  <c r="W6" i="49"/>
  <c r="W5" i="40"/>
  <c r="W22" i="37"/>
  <c r="W18" i="37"/>
  <c r="W10" i="24"/>
  <c r="W10" i="23"/>
  <c r="W20" i="22"/>
  <c r="W22" i="18"/>
  <c r="W6" i="18"/>
  <c r="W17" i="11"/>
  <c r="W8" i="18"/>
  <c r="W13" i="18"/>
  <c r="W9" i="40"/>
  <c r="W22" i="40"/>
  <c r="W10" i="37"/>
  <c r="W14" i="29"/>
  <c r="W6" i="24"/>
  <c r="W17" i="22"/>
  <c r="W7" i="22"/>
  <c r="W16" i="18"/>
  <c r="W20" i="18"/>
  <c r="W12" i="11"/>
  <c r="W5" i="13"/>
  <c r="W22" i="49"/>
  <c r="W23" i="18"/>
  <c r="W19" i="18"/>
  <c r="W10" i="18"/>
  <c r="W7" i="18"/>
  <c r="W15" i="52"/>
  <c r="W4" i="10"/>
  <c r="W8" i="10"/>
  <c r="W13" i="15"/>
  <c r="W18" i="15"/>
  <c r="W26" i="20"/>
  <c r="W27" i="27"/>
  <c r="W26" i="34"/>
  <c r="W13" i="34"/>
  <c r="W21" i="42"/>
  <c r="W15" i="42"/>
  <c r="W11" i="50"/>
  <c r="W26" i="52"/>
  <c r="W9" i="52"/>
  <c r="W4" i="52"/>
  <c r="W27" i="52"/>
  <c r="W23" i="53"/>
  <c r="W14" i="53"/>
  <c r="W5" i="50"/>
  <c r="W14" i="52"/>
  <c r="W26" i="45"/>
  <c r="W7" i="45"/>
  <c r="W5" i="42"/>
  <c r="W20" i="34"/>
  <c r="W9" i="34"/>
  <c r="W22" i="27"/>
  <c r="W7" i="27"/>
  <c r="W16" i="20"/>
  <c r="W16" i="15"/>
  <c r="W17" i="10"/>
  <c r="W19" i="20"/>
  <c r="W17" i="50"/>
  <c r="W5" i="52"/>
  <c r="W10" i="34"/>
  <c r="W19" i="10"/>
  <c r="W21" i="10"/>
  <c r="W24" i="20"/>
  <c r="W9" i="20"/>
  <c r="W27" i="20"/>
  <c r="W26" i="27"/>
  <c r="W9" i="27"/>
  <c r="W25" i="27"/>
  <c r="W24" i="34"/>
  <c r="W16" i="34"/>
  <c r="W13" i="42"/>
  <c r="W25" i="45"/>
  <c r="W10" i="45"/>
  <c r="W26" i="50"/>
  <c r="W27" i="50"/>
  <c r="W24" i="52"/>
  <c r="W21" i="52"/>
  <c r="W25" i="52"/>
  <c r="W26" i="53"/>
  <c r="W9" i="53"/>
  <c r="W21" i="53"/>
  <c r="W18" i="53"/>
  <c r="W8" i="53"/>
  <c r="W22" i="50"/>
  <c r="W20" i="52"/>
  <c r="W22" i="45"/>
  <c r="W19" i="45"/>
  <c r="W17" i="42"/>
  <c r="W22" i="34"/>
  <c r="W14" i="34"/>
  <c r="W16" i="27"/>
  <c r="W23" i="27"/>
  <c r="W10" i="20"/>
  <c r="W9" i="15"/>
  <c r="W22" i="10"/>
  <c r="W5" i="53"/>
  <c r="W17" i="34"/>
  <c r="W19" i="15"/>
  <c r="W11" i="15"/>
  <c r="W8" i="15"/>
  <c r="W4" i="20"/>
  <c r="W25" i="20"/>
  <c r="W24" i="27"/>
  <c r="W11" i="34"/>
  <c r="W26" i="42"/>
  <c r="W11" i="42"/>
  <c r="W4" i="45"/>
  <c r="W5" i="45"/>
  <c r="W24" i="50"/>
  <c r="W25" i="50"/>
  <c r="W23" i="52"/>
  <c r="W24" i="53"/>
  <c r="W6" i="53"/>
  <c r="W12" i="53"/>
  <c r="W16" i="50"/>
  <c r="W12" i="52"/>
  <c r="W16" i="45"/>
  <c r="W12" i="45"/>
  <c r="W14" i="42"/>
  <c r="W19" i="34"/>
  <c r="W10" i="27"/>
  <c r="W5" i="20"/>
  <c r="W4" i="15"/>
  <c r="W15" i="10"/>
  <c r="W20" i="13"/>
  <c r="W20" i="45"/>
  <c r="W13" i="50"/>
  <c r="W24" i="45"/>
  <c r="W26" i="10"/>
  <c r="W9" i="10"/>
  <c r="W27" i="10"/>
  <c r="W21" i="20"/>
  <c r="W23" i="20"/>
  <c r="W21" i="27"/>
  <c r="W6" i="34"/>
  <c r="W24" i="42"/>
  <c r="W27" i="42"/>
  <c r="W27" i="45"/>
  <c r="W19" i="50"/>
  <c r="W23" i="50"/>
  <c r="W13" i="52"/>
  <c r="W18" i="52"/>
  <c r="W13" i="53"/>
  <c r="W15" i="53"/>
  <c r="W5" i="10"/>
  <c r="W22" i="53"/>
  <c r="W20" i="53"/>
  <c r="W10" i="50"/>
  <c r="W7" i="52"/>
  <c r="W9" i="45"/>
  <c r="W18" i="45"/>
  <c r="W20" i="42"/>
  <c r="W12" i="34"/>
  <c r="W8" i="27"/>
  <c r="W7" i="15"/>
  <c r="W20" i="10"/>
  <c r="W7" i="13"/>
  <c r="W14" i="50"/>
  <c r="W17" i="45"/>
  <c r="W22" i="20"/>
  <c r="W22" i="15"/>
  <c r="W6" i="15"/>
  <c r="W13" i="10"/>
  <c r="W10" i="10"/>
  <c r="W24" i="10"/>
  <c r="W25" i="10"/>
  <c r="W26" i="15"/>
  <c r="W15" i="15"/>
  <c r="W5" i="15"/>
  <c r="W8" i="20"/>
  <c r="W15" i="27"/>
  <c r="W27" i="34"/>
  <c r="W15" i="34"/>
  <c r="W19" i="42"/>
  <c r="W25" i="42"/>
  <c r="W18" i="50"/>
  <c r="W16" i="52"/>
  <c r="W10" i="53"/>
  <c r="W7" i="53"/>
  <c r="W20" i="50"/>
  <c r="W12" i="50"/>
  <c r="W17" i="52"/>
  <c r="W21" i="45"/>
  <c r="W6" i="45"/>
  <c r="W12" i="42"/>
  <c r="W7" i="34"/>
  <c r="W14" i="27"/>
  <c r="W12" i="20"/>
  <c r="W14" i="15"/>
  <c r="W12" i="10"/>
  <c r="W6" i="13"/>
  <c r="W11" i="20"/>
  <c r="W11" i="45"/>
  <c r="W16" i="10"/>
  <c r="W23" i="10"/>
  <c r="W24" i="15"/>
  <c r="W10" i="15"/>
  <c r="W27" i="15"/>
  <c r="W13" i="20"/>
  <c r="W13" i="27"/>
  <c r="W4" i="34"/>
  <c r="W25" i="34"/>
  <c r="W9" i="42"/>
  <c r="W23" i="42"/>
  <c r="W23" i="45"/>
  <c r="W13" i="45"/>
  <c r="W15" i="45"/>
  <c r="W4" i="50"/>
  <c r="W8" i="50"/>
  <c r="W11" i="52"/>
  <c r="W8" i="52"/>
  <c r="W11" i="53"/>
  <c r="W17" i="53"/>
  <c r="W7" i="50"/>
  <c r="W15" i="50"/>
  <c r="W22" i="52"/>
  <c r="W14" i="45"/>
  <c r="W22" i="42"/>
  <c r="W7" i="42"/>
  <c r="W5" i="34"/>
  <c r="W12" i="27"/>
  <c r="W6" i="27"/>
  <c r="W7" i="20"/>
  <c r="W20" i="15"/>
  <c r="W7" i="10"/>
  <c r="W26" i="9"/>
  <c r="W13" i="9"/>
  <c r="W25" i="23"/>
  <c r="W9" i="30"/>
  <c r="W23" i="30"/>
  <c r="W4" i="39"/>
  <c r="W19" i="39"/>
  <c r="W10" i="30"/>
  <c r="W20" i="23"/>
  <c r="W22" i="23"/>
  <c r="W24" i="9"/>
  <c r="W8" i="9"/>
  <c r="W23" i="23"/>
  <c r="W21" i="30"/>
  <c r="W6" i="30"/>
  <c r="W27" i="39"/>
  <c r="W11" i="39"/>
  <c r="W12" i="39"/>
  <c r="W7" i="23"/>
  <c r="W16" i="23"/>
  <c r="W4" i="23"/>
  <c r="W8" i="23"/>
  <c r="W8" i="30"/>
  <c r="W11" i="30"/>
  <c r="W4" i="30"/>
  <c r="W23" i="39"/>
  <c r="W22" i="39"/>
  <c r="W12" i="23"/>
  <c r="W9" i="23"/>
  <c r="W9" i="9"/>
  <c r="W27" i="9"/>
  <c r="W21" i="23"/>
  <c r="W15" i="23"/>
  <c r="W18" i="39"/>
  <c r="W10" i="39"/>
  <c r="W25" i="30"/>
  <c r="W6" i="23"/>
  <c r="W14" i="23"/>
  <c r="W7" i="9"/>
  <c r="W25" i="9"/>
  <c r="W13" i="23"/>
  <c r="W26" i="30"/>
  <c r="W13" i="30"/>
  <c r="W8" i="39"/>
  <c r="W5" i="39"/>
  <c r="W17" i="30"/>
  <c r="W17" i="23"/>
  <c r="W6" i="9"/>
  <c r="W21" i="9"/>
  <c r="W23" i="9"/>
  <c r="W11" i="23"/>
  <c r="W24" i="30"/>
  <c r="W19" i="30"/>
  <c r="W16" i="39"/>
  <c r="W15" i="39"/>
  <c r="W20" i="39"/>
  <c r="W20" i="30"/>
  <c r="W5" i="23"/>
  <c r="W15" i="9"/>
  <c r="W4" i="9"/>
  <c r="W18" i="9"/>
  <c r="W27" i="23"/>
  <c r="W16" i="30"/>
  <c r="W6" i="39"/>
  <c r="W21" i="39"/>
  <c r="W12" i="30"/>
  <c r="W24" i="23"/>
  <c r="W26" i="23"/>
  <c r="W22" i="8"/>
  <c r="W17" i="13"/>
  <c r="W13" i="19"/>
  <c r="W15" i="19"/>
  <c r="W19" i="29"/>
  <c r="W25" i="29"/>
  <c r="W26" i="49"/>
  <c r="W25" i="49"/>
  <c r="W10" i="49"/>
  <c r="W7" i="29"/>
  <c r="W21" i="19"/>
  <c r="W18" i="19"/>
  <c r="W13" i="14"/>
  <c r="W5" i="14"/>
  <c r="W12" i="9"/>
  <c r="W5" i="21"/>
  <c r="W4" i="19"/>
  <c r="W9" i="29"/>
  <c r="W23" i="29"/>
  <c r="W24" i="49"/>
  <c r="W23" i="49"/>
  <c r="W9" i="49"/>
  <c r="W20" i="29"/>
  <c r="W14" i="19"/>
  <c r="W11" i="19"/>
  <c r="W18" i="29"/>
  <c r="W18" i="49"/>
  <c r="W14" i="49"/>
  <c r="W9" i="39"/>
  <c r="W6" i="29"/>
  <c r="W12" i="29"/>
  <c r="W7" i="30"/>
  <c r="W13" i="21"/>
  <c r="W20" i="20"/>
  <c r="W14" i="20"/>
  <c r="W24" i="19"/>
  <c r="W7" i="14"/>
  <c r="W10" i="14"/>
  <c r="W17" i="9"/>
  <c r="W22" i="13"/>
  <c r="W19" i="13"/>
  <c r="W8" i="19"/>
  <c r="W4" i="29"/>
  <c r="W8" i="29"/>
  <c r="W4" i="49"/>
  <c r="W8" i="49"/>
  <c r="W20" i="49"/>
  <c r="W14" i="39"/>
  <c r="W13" i="39"/>
  <c r="W16" i="29"/>
  <c r="W10" i="29"/>
  <c r="W12" i="21"/>
  <c r="W18" i="20"/>
  <c r="W17" i="19"/>
  <c r="W20" i="19"/>
  <c r="W19" i="14"/>
  <c r="W5" i="9"/>
  <c r="W16" i="13"/>
  <c r="W12" i="13"/>
  <c r="W27" i="19"/>
  <c r="W21" i="29"/>
  <c r="W15" i="29"/>
  <c r="W21" i="49"/>
  <c r="W15" i="49"/>
  <c r="W17" i="49"/>
  <c r="W7" i="49"/>
  <c r="W17" i="39"/>
  <c r="W24" i="39"/>
  <c r="W17" i="29"/>
  <c r="W15" i="30"/>
  <c r="W22" i="30"/>
  <c r="W11" i="21"/>
  <c r="W17" i="20"/>
  <c r="W26" i="19"/>
  <c r="W7" i="19"/>
  <c r="W12" i="14"/>
  <c r="W22" i="9"/>
  <c r="W10" i="13"/>
  <c r="W13" i="29"/>
  <c r="W13" i="49"/>
  <c r="W5" i="49"/>
  <c r="W19" i="49"/>
  <c r="W5" i="29"/>
  <c r="W22" i="19"/>
  <c r="W6" i="19"/>
  <c r="W14" i="9"/>
  <c r="W16" i="9"/>
  <c r="W22" i="29"/>
  <c r="W14" i="30"/>
  <c r="W5" i="30"/>
  <c r="W16" i="19"/>
  <c r="W19" i="19"/>
  <c r="W16" i="14"/>
  <c r="W17" i="14"/>
  <c r="W20" i="9"/>
  <c r="W10" i="9"/>
  <c r="W14" i="13"/>
  <c r="H28" i="38"/>
  <c r="H28" i="51"/>
  <c r="H28" i="54"/>
  <c r="H28" i="53"/>
  <c r="H28" i="52"/>
  <c r="H28" i="50"/>
  <c r="H28" i="49"/>
  <c r="H28" i="48"/>
  <c r="H28" i="47"/>
  <c r="H28" i="46"/>
  <c r="H28" i="45"/>
  <c r="H28" i="44"/>
  <c r="H28" i="43"/>
  <c r="H28" i="42"/>
  <c r="H28" i="41"/>
  <c r="H28" i="40"/>
  <c r="H28" i="39"/>
  <c r="H28" i="37"/>
  <c r="H28" i="36"/>
  <c r="H28" i="35"/>
  <c r="H28" i="34"/>
  <c r="H28" i="33"/>
  <c r="H28" i="32"/>
  <c r="H28" i="31"/>
  <c r="H28" i="30"/>
  <c r="H28" i="29"/>
  <c r="H28" i="28"/>
  <c r="H28" i="27"/>
  <c r="H28" i="26"/>
  <c r="H28" i="25"/>
  <c r="H28" i="24"/>
  <c r="H28" i="23"/>
  <c r="H28" i="22"/>
  <c r="H28" i="21"/>
  <c r="H28" i="20"/>
  <c r="H28" i="19"/>
  <c r="H28" i="18"/>
  <c r="H28" i="17"/>
  <c r="H28" i="16"/>
  <c r="H28" i="15"/>
  <c r="H28" i="14"/>
  <c r="H28" i="13"/>
  <c r="H28" i="12"/>
  <c r="H28" i="11"/>
  <c r="H28" i="10"/>
  <c r="H28" i="9"/>
  <c r="H28" i="8"/>
  <c r="H28" i="7"/>
  <c r="W28" i="7"/>
  <c r="H28" i="6"/>
  <c r="L5" i="25" l="1"/>
  <c r="J6" i="25" s="1"/>
  <c r="M4" i="25"/>
  <c r="P4" i="25" s="1"/>
  <c r="L5" i="7"/>
  <c r="K6" i="7" s="1"/>
  <c r="L5" i="13"/>
  <c r="J6" i="13" s="1"/>
  <c r="Q5" i="7"/>
  <c r="S5" i="7" s="1"/>
  <c r="Q5" i="9"/>
  <c r="S5" i="9" s="1"/>
  <c r="Q4" i="10"/>
  <c r="S4" i="10" s="1"/>
  <c r="L5" i="10"/>
  <c r="J6" i="10" s="1"/>
  <c r="Q4" i="7"/>
  <c r="S4" i="7" s="1"/>
  <c r="Q5" i="13"/>
  <c r="S5" i="13" s="1"/>
  <c r="Q4" i="13"/>
  <c r="S4" i="13" s="1"/>
  <c r="L5" i="9"/>
  <c r="K6" i="9" s="1"/>
  <c r="Q4" i="17"/>
  <c r="S4" i="17" s="1"/>
  <c r="Q4" i="9"/>
  <c r="S4" i="9" s="1"/>
  <c r="Q4" i="11"/>
  <c r="S4" i="11" s="1"/>
  <c r="Q5" i="18"/>
  <c r="S5" i="18" s="1"/>
  <c r="Q5" i="10"/>
  <c r="S5" i="10" s="1"/>
  <c r="Q5" i="11"/>
  <c r="S5" i="11" s="1"/>
  <c r="L5" i="11"/>
  <c r="L5" i="14"/>
  <c r="K6" i="14" s="1"/>
  <c r="Q4" i="12"/>
  <c r="S4" i="12" s="1"/>
  <c r="L5" i="12"/>
  <c r="Q4" i="14"/>
  <c r="S4" i="14" s="1"/>
  <c r="Q5" i="12"/>
  <c r="S5" i="12" s="1"/>
  <c r="Q5" i="14"/>
  <c r="S5" i="14" s="1"/>
  <c r="Q4" i="8"/>
  <c r="S4" i="8" s="1"/>
  <c r="L5" i="8"/>
  <c r="K6" i="8" s="1"/>
  <c r="Q5" i="15"/>
  <c r="S5" i="15" s="1"/>
  <c r="K6" i="15"/>
  <c r="J6" i="15"/>
  <c r="Q4" i="18"/>
  <c r="S4" i="18" s="1"/>
  <c r="Q4" i="15"/>
  <c r="S4" i="15" s="1"/>
  <c r="Q5" i="8"/>
  <c r="S5" i="8" s="1"/>
  <c r="M4" i="8"/>
  <c r="P4" i="8" s="1"/>
  <c r="M4" i="18"/>
  <c r="P4" i="18" s="1"/>
  <c r="M5" i="18"/>
  <c r="P5" i="18" s="1"/>
  <c r="L5" i="18"/>
  <c r="Q5" i="17"/>
  <c r="S5" i="17" s="1"/>
  <c r="L5" i="17"/>
  <c r="M5" i="17"/>
  <c r="P5" i="17" s="1"/>
  <c r="Q5" i="19"/>
  <c r="S5" i="19" s="1"/>
  <c r="Q4" i="19"/>
  <c r="S4" i="19" s="1"/>
  <c r="Q5" i="20"/>
  <c r="S5" i="20" s="1"/>
  <c r="Q4" i="22"/>
  <c r="S4" i="22" s="1"/>
  <c r="L5" i="19"/>
  <c r="Q5" i="23"/>
  <c r="S5" i="23" s="1"/>
  <c r="M4" i="22"/>
  <c r="P4" i="22" s="1"/>
  <c r="Q4" i="20"/>
  <c r="S4" i="20" s="1"/>
  <c r="L5" i="20"/>
  <c r="M5" i="23"/>
  <c r="P5" i="23" s="1"/>
  <c r="L5" i="27"/>
  <c r="K6" i="27" s="1"/>
  <c r="K6" i="22"/>
  <c r="J6" i="22"/>
  <c r="Q4" i="24"/>
  <c r="S4" i="24" s="1"/>
  <c r="Q5" i="22"/>
  <c r="S5" i="22" s="1"/>
  <c r="Q4" i="21"/>
  <c r="S4" i="21" s="1"/>
  <c r="Q4" i="23"/>
  <c r="S4" i="23" s="1"/>
  <c r="Q5" i="24"/>
  <c r="S5" i="24" s="1"/>
  <c r="L5" i="23"/>
  <c r="Q5" i="26"/>
  <c r="S5" i="26" s="1"/>
  <c r="L5" i="24"/>
  <c r="Q5" i="21"/>
  <c r="S5" i="21" s="1"/>
  <c r="K6" i="26"/>
  <c r="J6" i="26"/>
  <c r="Q4" i="26"/>
  <c r="S4" i="26" s="1"/>
  <c r="L5" i="21"/>
  <c r="M5" i="21"/>
  <c r="P5" i="21" s="1"/>
  <c r="Q4" i="16"/>
  <c r="S4" i="16" s="1"/>
  <c r="Q4" i="27"/>
  <c r="S4" i="27" s="1"/>
  <c r="Q5" i="27"/>
  <c r="S5" i="27" s="1"/>
  <c r="Q5" i="31"/>
  <c r="S5" i="31" s="1"/>
  <c r="Q5" i="16"/>
  <c r="S5" i="16" s="1"/>
  <c r="M4" i="16"/>
  <c r="P4" i="16" s="1"/>
  <c r="L5" i="28"/>
  <c r="K6" i="28" s="1"/>
  <c r="Q4" i="28"/>
  <c r="S4" i="28" s="1"/>
  <c r="Q5" i="28"/>
  <c r="S5" i="28" s="1"/>
  <c r="L5" i="16"/>
  <c r="J6" i="16" s="1"/>
  <c r="Q4" i="29"/>
  <c r="S4" i="29" s="1"/>
  <c r="L5" i="29"/>
  <c r="K6" i="29" s="1"/>
  <c r="Q5" i="29"/>
  <c r="S5" i="29" s="1"/>
  <c r="J6" i="30"/>
  <c r="K6" i="30"/>
  <c r="Q5" i="30"/>
  <c r="S5" i="30" s="1"/>
  <c r="Q4" i="31"/>
  <c r="S4" i="31" s="1"/>
  <c r="M5" i="31"/>
  <c r="P5" i="31" s="1"/>
  <c r="Q5" i="54"/>
  <c r="S5" i="54" s="1"/>
  <c r="L5" i="33"/>
  <c r="J6" i="33" s="1"/>
  <c r="Q4" i="32"/>
  <c r="S4" i="32" s="1"/>
  <c r="L5" i="31"/>
  <c r="Q5" i="32"/>
  <c r="S5" i="32" s="1"/>
  <c r="Q4" i="54"/>
  <c r="S4" i="54" s="1"/>
  <c r="L5" i="32"/>
  <c r="Q5" i="33"/>
  <c r="S5" i="33" s="1"/>
  <c r="M5" i="54"/>
  <c r="P5" i="54" s="1"/>
  <c r="L5" i="34"/>
  <c r="K6" i="34" s="1"/>
  <c r="M4" i="54"/>
  <c r="P4" i="54" s="1"/>
  <c r="Q4" i="34"/>
  <c r="S4" i="34" s="1"/>
  <c r="L5" i="54"/>
  <c r="L5" i="40"/>
  <c r="K6" i="40" s="1"/>
  <c r="L5" i="36"/>
  <c r="K6" i="36" s="1"/>
  <c r="Q5" i="34"/>
  <c r="S5" i="34" s="1"/>
  <c r="Q4" i="38"/>
  <c r="S4" i="38" s="1"/>
  <c r="Q4" i="36"/>
  <c r="S4" i="36" s="1"/>
  <c r="L5" i="37"/>
  <c r="K6" i="37" s="1"/>
  <c r="Q5" i="36"/>
  <c r="S5" i="36" s="1"/>
  <c r="K6" i="35"/>
  <c r="J6" i="35"/>
  <c r="Q5" i="35"/>
  <c r="S5" i="35" s="1"/>
  <c r="Q4" i="35"/>
  <c r="S4" i="35" s="1"/>
  <c r="M4" i="38"/>
  <c r="P4" i="38" s="1"/>
  <c r="M5" i="36"/>
  <c r="P5" i="36" s="1"/>
  <c r="Q5" i="37"/>
  <c r="S5" i="37" s="1"/>
  <c r="Q4" i="37"/>
  <c r="S4" i="37" s="1"/>
  <c r="M5" i="37"/>
  <c r="P5" i="37" s="1"/>
  <c r="L5" i="38"/>
  <c r="J6" i="38" s="1"/>
  <c r="Q5" i="40"/>
  <c r="S5" i="40" s="1"/>
  <c r="Q5" i="38"/>
  <c r="S5" i="38" s="1"/>
  <c r="Q5" i="39"/>
  <c r="S5" i="39" s="1"/>
  <c r="Q5" i="41"/>
  <c r="S5" i="41" s="1"/>
  <c r="Q4" i="40"/>
  <c r="S4" i="40" s="1"/>
  <c r="Q4" i="41"/>
  <c r="S4" i="41" s="1"/>
  <c r="M4" i="41"/>
  <c r="P4" i="41" s="1"/>
  <c r="J6" i="41"/>
  <c r="K6" i="41"/>
  <c r="L5" i="39"/>
  <c r="Q4" i="44"/>
  <c r="S4" i="44" s="1"/>
  <c r="Q4" i="46"/>
  <c r="S4" i="46" s="1"/>
  <c r="K6" i="42"/>
  <c r="J6" i="42"/>
  <c r="Q5" i="42"/>
  <c r="S5" i="42" s="1"/>
  <c r="Q5" i="44"/>
  <c r="S5" i="44" s="1"/>
  <c r="M5" i="44"/>
  <c r="P5" i="44" s="1"/>
  <c r="L5" i="44"/>
  <c r="Q5" i="45"/>
  <c r="S5" i="45" s="1"/>
  <c r="L5" i="43"/>
  <c r="K6" i="43" s="1"/>
  <c r="Q5" i="43"/>
  <c r="S5" i="43" s="1"/>
  <c r="Q4" i="52"/>
  <c r="S4" i="52" s="1"/>
  <c r="L5" i="45"/>
  <c r="M4" i="52"/>
  <c r="P4" i="52" s="1"/>
  <c r="L5" i="52"/>
  <c r="K6" i="52" s="1"/>
  <c r="M4" i="46"/>
  <c r="P4" i="46" s="1"/>
  <c r="L5" i="46"/>
  <c r="Q5" i="47"/>
  <c r="S5" i="47" s="1"/>
  <c r="Q5" i="46"/>
  <c r="S5" i="46" s="1"/>
  <c r="Q5" i="52"/>
  <c r="S5" i="52" s="1"/>
  <c r="Q4" i="48"/>
  <c r="S4" i="48" s="1"/>
  <c r="L5" i="48"/>
  <c r="K6" i="48" s="1"/>
  <c r="Q5" i="48"/>
  <c r="S5" i="48" s="1"/>
  <c r="K6" i="47"/>
  <c r="J6" i="47"/>
  <c r="Q4" i="49"/>
  <c r="S4" i="49" s="1"/>
  <c r="L5" i="53"/>
  <c r="J6" i="53" s="1"/>
  <c r="Q4" i="47"/>
  <c r="S4" i="47" s="1"/>
  <c r="Q5" i="51"/>
  <c r="S5" i="51" s="1"/>
  <c r="M4" i="48"/>
  <c r="P4" i="48" s="1"/>
  <c r="Q5" i="50"/>
  <c r="S5" i="50" s="1"/>
  <c r="J6" i="49"/>
  <c r="K6" i="49"/>
  <c r="Q5" i="49"/>
  <c r="S5" i="49" s="1"/>
  <c r="M5" i="50"/>
  <c r="P5" i="50" s="1"/>
  <c r="L5" i="50"/>
  <c r="Q4" i="51"/>
  <c r="S4" i="51" s="1"/>
  <c r="L5" i="51"/>
  <c r="Q5" i="53"/>
  <c r="S5" i="53" s="1"/>
  <c r="Q4" i="53"/>
  <c r="S4" i="53" s="1"/>
  <c r="W28" i="38"/>
  <c r="Q4" i="6"/>
  <c r="S4" i="6" s="1"/>
  <c r="M4" i="6"/>
  <c r="P4" i="6" s="1"/>
  <c r="W28" i="43"/>
  <c r="W28" i="36"/>
  <c r="W28" i="28"/>
  <c r="Q29" i="3" s="1"/>
  <c r="R29" i="3" s="1"/>
  <c r="W28" i="32"/>
  <c r="W28" i="54"/>
  <c r="W28" i="16"/>
  <c r="Q28" i="3" s="1"/>
  <c r="R28" i="3" s="1"/>
  <c r="W28" i="8"/>
  <c r="W28" i="41"/>
  <c r="W28" i="40"/>
  <c r="W28" i="47"/>
  <c r="W28" i="12"/>
  <c r="W28" i="17"/>
  <c r="W28" i="48"/>
  <c r="W28" i="44"/>
  <c r="W28" i="46"/>
  <c r="W28" i="25"/>
  <c r="Q25" i="3" s="1"/>
  <c r="R25" i="3" s="1"/>
  <c r="W28" i="11"/>
  <c r="W28" i="51"/>
  <c r="W28" i="26"/>
  <c r="Q32" i="3" s="1"/>
  <c r="R32" i="3" s="1"/>
  <c r="W28" i="35"/>
  <c r="W28" i="24"/>
  <c r="Q33" i="3" s="1"/>
  <c r="R33" i="3" s="1"/>
  <c r="W28" i="18"/>
  <c r="W28" i="33"/>
  <c r="W28" i="31"/>
  <c r="W28" i="14"/>
  <c r="W28" i="23"/>
  <c r="Q34" i="3" s="1"/>
  <c r="R34" i="3" s="1"/>
  <c r="W28" i="52"/>
  <c r="W28" i="34"/>
  <c r="W28" i="53"/>
  <c r="W28" i="15"/>
  <c r="W28" i="27"/>
  <c r="Q30" i="3" s="1"/>
  <c r="R30" i="3" s="1"/>
  <c r="W28" i="45"/>
  <c r="W28" i="50"/>
  <c r="W28" i="37"/>
  <c r="W28" i="22"/>
  <c r="Q35" i="3" s="1"/>
  <c r="R35" i="3" s="1"/>
  <c r="W28" i="10"/>
  <c r="W28" i="42"/>
  <c r="W28" i="30"/>
  <c r="Q27" i="3" s="1"/>
  <c r="R27" i="3" s="1"/>
  <c r="W28" i="29"/>
  <c r="Q26" i="3" s="1"/>
  <c r="R26" i="3" s="1"/>
  <c r="W28" i="39"/>
  <c r="W28" i="13"/>
  <c r="W28" i="49"/>
  <c r="W28" i="20"/>
  <c r="Q36" i="3" s="1"/>
  <c r="R36" i="3" s="1"/>
  <c r="W28" i="9"/>
  <c r="W28" i="21"/>
  <c r="Q31" i="3" s="1"/>
  <c r="R31" i="3" s="1"/>
  <c r="W28" i="19"/>
  <c r="K6" i="25" l="1"/>
  <c r="L6" i="25" s="1"/>
  <c r="J7" i="25" s="1"/>
  <c r="J6" i="7"/>
  <c r="L6" i="7" s="1"/>
  <c r="K7" i="7" s="1"/>
  <c r="K6" i="13"/>
  <c r="L6" i="13" s="1"/>
  <c r="J7" i="13" s="1"/>
  <c r="K6" i="10"/>
  <c r="M6" i="10" s="1"/>
  <c r="P6" i="10" s="1"/>
  <c r="J6" i="9"/>
  <c r="L6" i="9" s="1"/>
  <c r="J7" i="9" s="1"/>
  <c r="J6" i="14"/>
  <c r="L6" i="14" s="1"/>
  <c r="K7" i="14" s="1"/>
  <c r="K6" i="11"/>
  <c r="J6" i="11"/>
  <c r="K6" i="12"/>
  <c r="J6" i="12"/>
  <c r="J6" i="8"/>
  <c r="L6" i="8" s="1"/>
  <c r="J7" i="8" s="1"/>
  <c r="L6" i="15"/>
  <c r="J7" i="15" s="1"/>
  <c r="M6" i="15"/>
  <c r="P6" i="15" s="1"/>
  <c r="Q6" i="15"/>
  <c r="S6" i="15" s="1"/>
  <c r="L6" i="22"/>
  <c r="K7" i="22" s="1"/>
  <c r="J6" i="18"/>
  <c r="K6" i="18"/>
  <c r="K6" i="17"/>
  <c r="J6" i="17"/>
  <c r="K6" i="19"/>
  <c r="J6" i="19"/>
  <c r="K6" i="20"/>
  <c r="J6" i="20"/>
  <c r="J6" i="27"/>
  <c r="L6" i="27" s="1"/>
  <c r="K7" i="27" s="1"/>
  <c r="M6" i="22"/>
  <c r="P6" i="22" s="1"/>
  <c r="Q6" i="22"/>
  <c r="S6" i="22" s="1"/>
  <c r="K6" i="23"/>
  <c r="J6" i="23"/>
  <c r="L6" i="26"/>
  <c r="J7" i="26" s="1"/>
  <c r="K6" i="33"/>
  <c r="L6" i="33" s="1"/>
  <c r="K7" i="33" s="1"/>
  <c r="K6" i="24"/>
  <c r="J6" i="24"/>
  <c r="M6" i="26"/>
  <c r="P6" i="26" s="1"/>
  <c r="Q6" i="26"/>
  <c r="S6" i="26" s="1"/>
  <c r="J6" i="28"/>
  <c r="M6" i="28" s="1"/>
  <c r="P6" i="28" s="1"/>
  <c r="K6" i="16"/>
  <c r="Q6" i="16" s="1"/>
  <c r="S6" i="16" s="1"/>
  <c r="K6" i="21"/>
  <c r="J6" i="21"/>
  <c r="L6" i="35"/>
  <c r="K7" i="35" s="1"/>
  <c r="L6" i="30"/>
  <c r="J7" i="30" s="1"/>
  <c r="J6" i="29"/>
  <c r="L6" i="29" s="1"/>
  <c r="K7" i="29" s="1"/>
  <c r="M6" i="30"/>
  <c r="P6" i="30" s="1"/>
  <c r="Q6" i="30"/>
  <c r="S6" i="30" s="1"/>
  <c r="J6" i="40"/>
  <c r="L6" i="40" s="1"/>
  <c r="K7" i="40" s="1"/>
  <c r="K6" i="31"/>
  <c r="J6" i="31"/>
  <c r="K6" i="32"/>
  <c r="J6" i="32"/>
  <c r="J6" i="34"/>
  <c r="L6" i="34" s="1"/>
  <c r="K7" i="34" s="1"/>
  <c r="J6" i="37"/>
  <c r="L6" i="37" s="1"/>
  <c r="K6" i="54"/>
  <c r="J6" i="54"/>
  <c r="J6" i="36"/>
  <c r="L6" i="36" s="1"/>
  <c r="K7" i="36" s="1"/>
  <c r="M6" i="35"/>
  <c r="P6" i="35" s="1"/>
  <c r="Q6" i="35"/>
  <c r="S6" i="35" s="1"/>
  <c r="K6" i="38"/>
  <c r="L6" i="38" s="1"/>
  <c r="K7" i="38" s="1"/>
  <c r="L6" i="41"/>
  <c r="K7" i="41" s="1"/>
  <c r="Q6" i="41"/>
  <c r="S6" i="41" s="1"/>
  <c r="M6" i="41"/>
  <c r="P6" i="41" s="1"/>
  <c r="J6" i="43"/>
  <c r="Q6" i="43" s="1"/>
  <c r="S6" i="43" s="1"/>
  <c r="L6" i="42"/>
  <c r="J7" i="42" s="1"/>
  <c r="K6" i="39"/>
  <c r="J6" i="39"/>
  <c r="M6" i="42"/>
  <c r="P6" i="42" s="1"/>
  <c r="Q6" i="42"/>
  <c r="S6" i="42" s="1"/>
  <c r="K6" i="53"/>
  <c r="M6" i="53" s="1"/>
  <c r="P6" i="53" s="1"/>
  <c r="K6" i="44"/>
  <c r="J6" i="44"/>
  <c r="J6" i="52"/>
  <c r="M6" i="52" s="1"/>
  <c r="P6" i="52" s="1"/>
  <c r="J6" i="48"/>
  <c r="L6" i="48" s="1"/>
  <c r="K7" i="48" s="1"/>
  <c r="K6" i="45"/>
  <c r="J6" i="45"/>
  <c r="K6" i="46"/>
  <c r="J6" i="46"/>
  <c r="L6" i="47"/>
  <c r="K7" i="47" s="1"/>
  <c r="Q6" i="47"/>
  <c r="S6" i="47" s="1"/>
  <c r="M6" i="47"/>
  <c r="P6" i="47" s="1"/>
  <c r="L6" i="49"/>
  <c r="J7" i="49" s="1"/>
  <c r="M6" i="49"/>
  <c r="P6" i="49" s="1"/>
  <c r="Q6" i="49"/>
  <c r="S6" i="49" s="1"/>
  <c r="K6" i="50"/>
  <c r="J6" i="50"/>
  <c r="J6" i="51"/>
  <c r="K6" i="51"/>
  <c r="R37" i="3"/>
  <c r="Q6" i="25" l="1"/>
  <c r="S6" i="25" s="1"/>
  <c r="M6" i="25"/>
  <c r="P6" i="25" s="1"/>
  <c r="Q6" i="7"/>
  <c r="S6" i="7" s="1"/>
  <c r="M6" i="7"/>
  <c r="P6" i="7" s="1"/>
  <c r="Q6" i="13"/>
  <c r="S6" i="13" s="1"/>
  <c r="M6" i="13"/>
  <c r="P6" i="13" s="1"/>
  <c r="K7" i="13"/>
  <c r="M7" i="13" s="1"/>
  <c r="P7" i="13" s="1"/>
  <c r="Q6" i="10"/>
  <c r="S6" i="10" s="1"/>
  <c r="L6" i="10"/>
  <c r="K7" i="10" s="1"/>
  <c r="J7" i="7"/>
  <c r="L7" i="7" s="1"/>
  <c r="J8" i="7" s="1"/>
  <c r="L6" i="11"/>
  <c r="J7" i="11" s="1"/>
  <c r="L6" i="12"/>
  <c r="K7" i="12" s="1"/>
  <c r="K7" i="9"/>
  <c r="L7" i="9" s="1"/>
  <c r="M6" i="9"/>
  <c r="P6" i="9" s="1"/>
  <c r="Q6" i="9"/>
  <c r="S6" i="9" s="1"/>
  <c r="J7" i="14"/>
  <c r="L7" i="14" s="1"/>
  <c r="K8" i="14" s="1"/>
  <c r="M6" i="8"/>
  <c r="P6" i="8" s="1"/>
  <c r="Q6" i="14"/>
  <c r="S6" i="14" s="1"/>
  <c r="M6" i="14"/>
  <c r="P6" i="14" s="1"/>
  <c r="Q6" i="8"/>
  <c r="S6" i="8" s="1"/>
  <c r="Q6" i="11"/>
  <c r="S6" i="11" s="1"/>
  <c r="M6" i="11"/>
  <c r="P6" i="11" s="1"/>
  <c r="K7" i="8"/>
  <c r="M7" i="8" s="1"/>
  <c r="P7" i="8" s="1"/>
  <c r="L6" i="17"/>
  <c r="J7" i="17" s="1"/>
  <c r="J7" i="22"/>
  <c r="Q7" i="22" s="1"/>
  <c r="S7" i="22" s="1"/>
  <c r="K7" i="15"/>
  <c r="Q7" i="15" s="1"/>
  <c r="S7" i="15" s="1"/>
  <c r="Q6" i="12"/>
  <c r="S6" i="12" s="1"/>
  <c r="M6" i="12"/>
  <c r="P6" i="12" s="1"/>
  <c r="L6" i="20"/>
  <c r="J7" i="20" s="1"/>
  <c r="L6" i="19"/>
  <c r="J7" i="19" s="1"/>
  <c r="L6" i="18"/>
  <c r="K7" i="18" s="1"/>
  <c r="M6" i="18"/>
  <c r="P6" i="18" s="1"/>
  <c r="Q6" i="18"/>
  <c r="S6" i="18" s="1"/>
  <c r="L6" i="23"/>
  <c r="K7" i="23" s="1"/>
  <c r="M6" i="27"/>
  <c r="P6" i="27" s="1"/>
  <c r="Q6" i="17"/>
  <c r="S6" i="17" s="1"/>
  <c r="M6" i="17"/>
  <c r="P6" i="17" s="1"/>
  <c r="J7" i="27"/>
  <c r="L7" i="27" s="1"/>
  <c r="K8" i="27" s="1"/>
  <c r="M6" i="19"/>
  <c r="P6" i="19" s="1"/>
  <c r="Q6" i="19"/>
  <c r="S6" i="19" s="1"/>
  <c r="Q6" i="27"/>
  <c r="S6" i="27" s="1"/>
  <c r="M6" i="33"/>
  <c r="P6" i="33" s="1"/>
  <c r="L6" i="32"/>
  <c r="J7" i="32" s="1"/>
  <c r="M6" i="20"/>
  <c r="P6" i="20" s="1"/>
  <c r="Q6" i="20"/>
  <c r="S6" i="20" s="1"/>
  <c r="K7" i="26"/>
  <c r="L7" i="26" s="1"/>
  <c r="M6" i="16"/>
  <c r="P6" i="16" s="1"/>
  <c r="L6" i="21"/>
  <c r="K7" i="21" s="1"/>
  <c r="L6" i="24"/>
  <c r="K7" i="24" s="1"/>
  <c r="Q6" i="33"/>
  <c r="S6" i="33" s="1"/>
  <c r="M6" i="23"/>
  <c r="P6" i="23" s="1"/>
  <c r="Q6" i="23"/>
  <c r="S6" i="23" s="1"/>
  <c r="Q6" i="24"/>
  <c r="S6" i="24" s="1"/>
  <c r="M6" i="24"/>
  <c r="P6" i="24" s="1"/>
  <c r="L6" i="28"/>
  <c r="L6" i="16"/>
  <c r="Q6" i="28"/>
  <c r="S6" i="28" s="1"/>
  <c r="Q6" i="21"/>
  <c r="S6" i="21" s="1"/>
  <c r="M6" i="21"/>
  <c r="P6" i="21" s="1"/>
  <c r="J7" i="35"/>
  <c r="M7" i="35" s="1"/>
  <c r="P7" i="35" s="1"/>
  <c r="M6" i="29"/>
  <c r="P6" i="29" s="1"/>
  <c r="Q6" i="29"/>
  <c r="S6" i="29" s="1"/>
  <c r="J7" i="29"/>
  <c r="L7" i="29" s="1"/>
  <c r="K8" i="29" s="1"/>
  <c r="K7" i="30"/>
  <c r="L7" i="30" s="1"/>
  <c r="J8" i="30" s="1"/>
  <c r="K7" i="25"/>
  <c r="M7" i="25" s="1"/>
  <c r="P7" i="25" s="1"/>
  <c r="M6" i="40"/>
  <c r="P6" i="40" s="1"/>
  <c r="L6" i="31"/>
  <c r="K7" i="31" s="1"/>
  <c r="J7" i="33"/>
  <c r="L7" i="33" s="1"/>
  <c r="K8" i="33" s="1"/>
  <c r="Q6" i="40"/>
  <c r="S6" i="40" s="1"/>
  <c r="Q6" i="37"/>
  <c r="S6" i="37" s="1"/>
  <c r="M6" i="37"/>
  <c r="P6" i="37" s="1"/>
  <c r="M6" i="31"/>
  <c r="P6" i="31" s="1"/>
  <c r="Q6" i="31"/>
  <c r="S6" i="31" s="1"/>
  <c r="M6" i="34"/>
  <c r="P6" i="34" s="1"/>
  <c r="Q6" i="34"/>
  <c r="S6" i="34" s="1"/>
  <c r="Q6" i="32"/>
  <c r="S6" i="32" s="1"/>
  <c r="M6" i="32"/>
  <c r="P6" i="32" s="1"/>
  <c r="J7" i="37"/>
  <c r="K7" i="37"/>
  <c r="J7" i="34"/>
  <c r="L7" i="34" s="1"/>
  <c r="J8" i="34" s="1"/>
  <c r="L6" i="54"/>
  <c r="K7" i="54" s="1"/>
  <c r="M6" i="36"/>
  <c r="P6" i="36" s="1"/>
  <c r="Q6" i="38"/>
  <c r="S6" i="38" s="1"/>
  <c r="Q6" i="54"/>
  <c r="S6" i="54" s="1"/>
  <c r="M6" i="54"/>
  <c r="P6" i="54" s="1"/>
  <c r="M6" i="38"/>
  <c r="P6" i="38" s="1"/>
  <c r="Q6" i="36"/>
  <c r="S6" i="36" s="1"/>
  <c r="J7" i="36"/>
  <c r="L7" i="36" s="1"/>
  <c r="J8" i="36" s="1"/>
  <c r="J7" i="40"/>
  <c r="L7" i="40" s="1"/>
  <c r="J8" i="40" s="1"/>
  <c r="J7" i="38"/>
  <c r="L7" i="38" s="1"/>
  <c r="J8" i="38" s="1"/>
  <c r="J7" i="41"/>
  <c r="L7" i="41" s="1"/>
  <c r="J8" i="41" s="1"/>
  <c r="Q6" i="52"/>
  <c r="S6" i="52" s="1"/>
  <c r="L6" i="53"/>
  <c r="K7" i="53" s="1"/>
  <c r="M6" i="43"/>
  <c r="P6" i="43" s="1"/>
  <c r="L6" i="43"/>
  <c r="K7" i="43" s="1"/>
  <c r="K7" i="42"/>
  <c r="Q7" i="42" s="1"/>
  <c r="S7" i="42" s="1"/>
  <c r="L6" i="39"/>
  <c r="K7" i="39" s="1"/>
  <c r="M6" i="39"/>
  <c r="P6" i="39" s="1"/>
  <c r="Q6" i="39"/>
  <c r="S6" i="39" s="1"/>
  <c r="Q6" i="53"/>
  <c r="S6" i="53" s="1"/>
  <c r="M6" i="48"/>
  <c r="P6" i="48" s="1"/>
  <c r="L6" i="45"/>
  <c r="K7" i="45" s="1"/>
  <c r="L6" i="44"/>
  <c r="K7" i="44" s="1"/>
  <c r="L6" i="46"/>
  <c r="K7" i="46" s="1"/>
  <c r="L6" i="52"/>
  <c r="J7" i="52" s="1"/>
  <c r="M6" i="44"/>
  <c r="P6" i="44" s="1"/>
  <c r="Q6" i="44"/>
  <c r="S6" i="44" s="1"/>
  <c r="J7" i="48"/>
  <c r="M7" i="48" s="1"/>
  <c r="P7" i="48" s="1"/>
  <c r="Q6" i="48"/>
  <c r="S6" i="48" s="1"/>
  <c r="Q6" i="45"/>
  <c r="S6" i="45" s="1"/>
  <c r="M6" i="45"/>
  <c r="P6" i="45" s="1"/>
  <c r="Q6" i="46"/>
  <c r="S6" i="46" s="1"/>
  <c r="M6" i="46"/>
  <c r="P6" i="46" s="1"/>
  <c r="J7" i="47"/>
  <c r="L7" i="47" s="1"/>
  <c r="K8" i="47" s="1"/>
  <c r="K7" i="49"/>
  <c r="M7" i="49" s="1"/>
  <c r="P7" i="49" s="1"/>
  <c r="L6" i="50"/>
  <c r="K7" i="50" s="1"/>
  <c r="L6" i="51"/>
  <c r="K7" i="51" s="1"/>
  <c r="M6" i="50"/>
  <c r="P6" i="50" s="1"/>
  <c r="Q6" i="50"/>
  <c r="S6" i="50" s="1"/>
  <c r="M6" i="51"/>
  <c r="P6" i="51" s="1"/>
  <c r="Q6" i="51"/>
  <c r="S6" i="51" s="1"/>
  <c r="L7" i="13" l="1"/>
  <c r="K8" i="13" s="1"/>
  <c r="Q7" i="13"/>
  <c r="S7" i="13" s="1"/>
  <c r="J7" i="10"/>
  <c r="L7" i="10" s="1"/>
  <c r="J8" i="10" s="1"/>
  <c r="K8" i="7"/>
  <c r="Q8" i="7" s="1"/>
  <c r="S8" i="7" s="1"/>
  <c r="K7" i="11"/>
  <c r="L7" i="11" s="1"/>
  <c r="J8" i="11" s="1"/>
  <c r="L7" i="8"/>
  <c r="J8" i="8" s="1"/>
  <c r="Q7" i="7"/>
  <c r="S7" i="7" s="1"/>
  <c r="J7" i="12"/>
  <c r="Q7" i="12" s="1"/>
  <c r="S7" i="12" s="1"/>
  <c r="M7" i="7"/>
  <c r="P7" i="7" s="1"/>
  <c r="L7" i="22"/>
  <c r="K8" i="22" s="1"/>
  <c r="M7" i="22"/>
  <c r="P7" i="22" s="1"/>
  <c r="Q7" i="8"/>
  <c r="S7" i="8" s="1"/>
  <c r="Q7" i="9"/>
  <c r="S7" i="9" s="1"/>
  <c r="K8" i="9"/>
  <c r="J8" i="9"/>
  <c r="M7" i="14"/>
  <c r="P7" i="14" s="1"/>
  <c r="M7" i="9"/>
  <c r="P7" i="9" s="1"/>
  <c r="Q7" i="14"/>
  <c r="S7" i="14" s="1"/>
  <c r="M7" i="15"/>
  <c r="P7" i="15" s="1"/>
  <c r="L7" i="15"/>
  <c r="K8" i="15" s="1"/>
  <c r="K7" i="17"/>
  <c r="L7" i="17" s="1"/>
  <c r="J8" i="14"/>
  <c r="L8" i="14" s="1"/>
  <c r="J9" i="14" s="1"/>
  <c r="K7" i="20"/>
  <c r="L7" i="20" s="1"/>
  <c r="K7" i="19"/>
  <c r="L7" i="19" s="1"/>
  <c r="J7" i="23"/>
  <c r="L7" i="23" s="1"/>
  <c r="J7" i="18"/>
  <c r="L7" i="18" s="1"/>
  <c r="J8" i="18" s="1"/>
  <c r="Q7" i="27"/>
  <c r="S7" i="27" s="1"/>
  <c r="M7" i="29"/>
  <c r="P7" i="29" s="1"/>
  <c r="M7" i="27"/>
  <c r="P7" i="27" s="1"/>
  <c r="J7" i="21"/>
  <c r="Q7" i="21" s="1"/>
  <c r="S7" i="21" s="1"/>
  <c r="M7" i="26"/>
  <c r="P7" i="26" s="1"/>
  <c r="K7" i="32"/>
  <c r="M7" i="32" s="1"/>
  <c r="P7" i="32" s="1"/>
  <c r="Q7" i="26"/>
  <c r="S7" i="26" s="1"/>
  <c r="Q7" i="35"/>
  <c r="S7" i="35" s="1"/>
  <c r="L7" i="35"/>
  <c r="J8" i="35" s="1"/>
  <c r="K8" i="26"/>
  <c r="J8" i="26"/>
  <c r="Q7" i="29"/>
  <c r="S7" i="29" s="1"/>
  <c r="J7" i="24"/>
  <c r="L7" i="24" s="1"/>
  <c r="J8" i="24" s="1"/>
  <c r="J7" i="31"/>
  <c r="Q7" i="31" s="1"/>
  <c r="S7" i="31" s="1"/>
  <c r="K7" i="16"/>
  <c r="J7" i="16"/>
  <c r="J7" i="28"/>
  <c r="K7" i="28"/>
  <c r="Q7" i="30"/>
  <c r="S7" i="30" s="1"/>
  <c r="M7" i="30"/>
  <c r="P7" i="30" s="1"/>
  <c r="J8" i="27"/>
  <c r="L8" i="27" s="1"/>
  <c r="K9" i="27" s="1"/>
  <c r="J8" i="29"/>
  <c r="M8" i="29" s="1"/>
  <c r="P8" i="29" s="1"/>
  <c r="K8" i="30"/>
  <c r="L8" i="30" s="1"/>
  <c r="M7" i="33"/>
  <c r="P7" i="33" s="1"/>
  <c r="Q7" i="33"/>
  <c r="S7" i="33" s="1"/>
  <c r="K8" i="34"/>
  <c r="L8" i="34" s="1"/>
  <c r="K9" i="34" s="1"/>
  <c r="Q7" i="25"/>
  <c r="S7" i="25" s="1"/>
  <c r="L7" i="25"/>
  <c r="Q7" i="37"/>
  <c r="S7" i="37" s="1"/>
  <c r="M7" i="34"/>
  <c r="P7" i="34" s="1"/>
  <c r="J8" i="33"/>
  <c r="M8" i="33" s="1"/>
  <c r="P8" i="33" s="1"/>
  <c r="L7" i="37"/>
  <c r="J8" i="37" s="1"/>
  <c r="M7" i="37"/>
  <c r="P7" i="37" s="1"/>
  <c r="Q7" i="34"/>
  <c r="S7" i="34" s="1"/>
  <c r="K8" i="36"/>
  <c r="M8" i="36" s="1"/>
  <c r="P8" i="36" s="1"/>
  <c r="J7" i="54"/>
  <c r="L7" i="54" s="1"/>
  <c r="J8" i="54" s="1"/>
  <c r="Q7" i="40"/>
  <c r="S7" i="40" s="1"/>
  <c r="M7" i="40"/>
  <c r="P7" i="40" s="1"/>
  <c r="Q7" i="36"/>
  <c r="S7" i="36" s="1"/>
  <c r="M7" i="36"/>
  <c r="P7" i="36" s="1"/>
  <c r="M7" i="38"/>
  <c r="P7" i="38" s="1"/>
  <c r="K8" i="41"/>
  <c r="M8" i="41" s="1"/>
  <c r="P8" i="41" s="1"/>
  <c r="K8" i="38"/>
  <c r="L8" i="38" s="1"/>
  <c r="M7" i="41"/>
  <c r="P7" i="41" s="1"/>
  <c r="Q7" i="38"/>
  <c r="S7" i="38" s="1"/>
  <c r="J7" i="45"/>
  <c r="Q7" i="45" s="1"/>
  <c r="S7" i="45" s="1"/>
  <c r="K8" i="40"/>
  <c r="M8" i="40" s="1"/>
  <c r="P8" i="40" s="1"/>
  <c r="M7" i="42"/>
  <c r="P7" i="42" s="1"/>
  <c r="Q7" i="41"/>
  <c r="S7" i="41" s="1"/>
  <c r="J7" i="53"/>
  <c r="L7" i="53" s="1"/>
  <c r="J8" i="53" s="1"/>
  <c r="J7" i="43"/>
  <c r="L7" i="43" s="1"/>
  <c r="K8" i="43" s="1"/>
  <c r="J7" i="39"/>
  <c r="L7" i="39" s="1"/>
  <c r="J8" i="39" s="1"/>
  <c r="L7" i="42"/>
  <c r="K8" i="42" s="1"/>
  <c r="L7" i="48"/>
  <c r="J8" i="48" s="1"/>
  <c r="J7" i="46"/>
  <c r="M7" i="46" s="1"/>
  <c r="P7" i="46" s="1"/>
  <c r="J7" i="44"/>
  <c r="L7" i="44" s="1"/>
  <c r="J8" i="44" s="1"/>
  <c r="K7" i="52"/>
  <c r="Q7" i="48"/>
  <c r="S7" i="48" s="1"/>
  <c r="Q7" i="47"/>
  <c r="S7" i="47" s="1"/>
  <c r="M7" i="47"/>
  <c r="P7" i="47" s="1"/>
  <c r="Q7" i="49"/>
  <c r="S7" i="49" s="1"/>
  <c r="J8" i="47"/>
  <c r="L8" i="47" s="1"/>
  <c r="J9" i="47" s="1"/>
  <c r="J7" i="50"/>
  <c r="L7" i="50" s="1"/>
  <c r="J8" i="50" s="1"/>
  <c r="L7" i="49"/>
  <c r="J7" i="51"/>
  <c r="L7" i="51" s="1"/>
  <c r="J8" i="51" s="1"/>
  <c r="J8" i="13" l="1"/>
  <c r="L8" i="13" s="1"/>
  <c r="K9" i="13" s="1"/>
  <c r="M9" i="13" s="1"/>
  <c r="P9" i="13" s="1"/>
  <c r="M7" i="10"/>
  <c r="P7" i="10" s="1"/>
  <c r="K8" i="10"/>
  <c r="L8" i="10" s="1"/>
  <c r="K9" i="10" s="1"/>
  <c r="M9" i="10" s="1"/>
  <c r="P9" i="10" s="1"/>
  <c r="Q7" i="10"/>
  <c r="S7" i="10" s="1"/>
  <c r="L8" i="7"/>
  <c r="J9" i="7" s="1"/>
  <c r="J8" i="22"/>
  <c r="Q8" i="22" s="1"/>
  <c r="S8" i="22" s="1"/>
  <c r="M8" i="7"/>
  <c r="P8" i="7" s="1"/>
  <c r="L7" i="12"/>
  <c r="K8" i="12" s="1"/>
  <c r="M7" i="12"/>
  <c r="P7" i="12" s="1"/>
  <c r="M7" i="11"/>
  <c r="P7" i="11" s="1"/>
  <c r="Q7" i="11"/>
  <c r="S7" i="11" s="1"/>
  <c r="K8" i="8"/>
  <c r="M8" i="8" s="1"/>
  <c r="P8" i="8" s="1"/>
  <c r="K8" i="11"/>
  <c r="Q8" i="11" s="1"/>
  <c r="S8" i="11" s="1"/>
  <c r="Q8" i="14"/>
  <c r="S8" i="14" s="1"/>
  <c r="L8" i="9"/>
  <c r="J9" i="9" s="1"/>
  <c r="M7" i="17"/>
  <c r="P7" i="17" s="1"/>
  <c r="Q8" i="9"/>
  <c r="S8" i="9" s="1"/>
  <c r="M8" i="9"/>
  <c r="P8" i="9" s="1"/>
  <c r="J8" i="17"/>
  <c r="K8" i="17"/>
  <c r="M7" i="19"/>
  <c r="P7" i="19" s="1"/>
  <c r="Q7" i="17"/>
  <c r="S7" i="17" s="1"/>
  <c r="J8" i="15"/>
  <c r="L8" i="15" s="1"/>
  <c r="Q7" i="23"/>
  <c r="S7" i="23" s="1"/>
  <c r="M7" i="20"/>
  <c r="P7" i="20" s="1"/>
  <c r="M7" i="23"/>
  <c r="P7" i="23" s="1"/>
  <c r="Q7" i="20"/>
  <c r="S7" i="20" s="1"/>
  <c r="K8" i="20"/>
  <c r="J8" i="20"/>
  <c r="M8" i="14"/>
  <c r="P8" i="14" s="1"/>
  <c r="K9" i="14"/>
  <c r="L9" i="14" s="1"/>
  <c r="J8" i="19"/>
  <c r="K8" i="19"/>
  <c r="K8" i="23"/>
  <c r="J8" i="23"/>
  <c r="Q7" i="19"/>
  <c r="S7" i="19" s="1"/>
  <c r="L7" i="16"/>
  <c r="K8" i="16" s="1"/>
  <c r="L8" i="26"/>
  <c r="J9" i="26" s="1"/>
  <c r="K8" i="18"/>
  <c r="Q8" i="18" s="1"/>
  <c r="S8" i="18" s="1"/>
  <c r="Q7" i="18"/>
  <c r="S7" i="18" s="1"/>
  <c r="M7" i="18"/>
  <c r="P7" i="18" s="1"/>
  <c r="L7" i="21"/>
  <c r="J8" i="21" s="1"/>
  <c r="L7" i="32"/>
  <c r="K8" i="32" s="1"/>
  <c r="M7" i="21"/>
  <c r="P7" i="21" s="1"/>
  <c r="M7" i="31"/>
  <c r="P7" i="31" s="1"/>
  <c r="M8" i="26"/>
  <c r="P8" i="26" s="1"/>
  <c r="Q8" i="26"/>
  <c r="S8" i="26" s="1"/>
  <c r="K8" i="35"/>
  <c r="L8" i="35" s="1"/>
  <c r="K9" i="35" s="1"/>
  <c r="Q7" i="32"/>
  <c r="S7" i="32" s="1"/>
  <c r="L7" i="31"/>
  <c r="K8" i="31" s="1"/>
  <c r="Q7" i="24"/>
  <c r="S7" i="24" s="1"/>
  <c r="K8" i="24"/>
  <c r="L8" i="24" s="1"/>
  <c r="M7" i="24"/>
  <c r="P7" i="24" s="1"/>
  <c r="M8" i="27"/>
  <c r="P8" i="27" s="1"/>
  <c r="Q8" i="27"/>
  <c r="S8" i="27" s="1"/>
  <c r="L7" i="28"/>
  <c r="J9" i="27"/>
  <c r="L9" i="27" s="1"/>
  <c r="J10" i="27" s="1"/>
  <c r="M7" i="16"/>
  <c r="P7" i="16" s="1"/>
  <c r="Q7" i="16"/>
  <c r="S7" i="16" s="1"/>
  <c r="Q7" i="28"/>
  <c r="S7" i="28" s="1"/>
  <c r="M7" i="28"/>
  <c r="P7" i="28" s="1"/>
  <c r="Q8" i="29"/>
  <c r="S8" i="29" s="1"/>
  <c r="Q8" i="34"/>
  <c r="S8" i="34" s="1"/>
  <c r="L8" i="29"/>
  <c r="K9" i="29" s="1"/>
  <c r="M9" i="29" s="1"/>
  <c r="P9" i="29" s="1"/>
  <c r="M8" i="34"/>
  <c r="P8" i="34" s="1"/>
  <c r="Q8" i="33"/>
  <c r="S8" i="33" s="1"/>
  <c r="M9" i="27"/>
  <c r="P9" i="27" s="1"/>
  <c r="J9" i="30"/>
  <c r="K9" i="30"/>
  <c r="M9" i="30" s="1"/>
  <c r="P9" i="30" s="1"/>
  <c r="Q8" i="30"/>
  <c r="S8" i="30" s="1"/>
  <c r="M8" i="30"/>
  <c r="P8" i="30" s="1"/>
  <c r="L8" i="33"/>
  <c r="J9" i="33" s="1"/>
  <c r="J9" i="34"/>
  <c r="L9" i="34" s="1"/>
  <c r="J10" i="34" s="1"/>
  <c r="K8" i="25"/>
  <c r="J8" i="25"/>
  <c r="K8" i="37"/>
  <c r="M8" i="37" s="1"/>
  <c r="P8" i="37" s="1"/>
  <c r="L8" i="36"/>
  <c r="K9" i="36" s="1"/>
  <c r="M9" i="36" s="1"/>
  <c r="P9" i="36" s="1"/>
  <c r="Q8" i="36"/>
  <c r="S8" i="36" s="1"/>
  <c r="K8" i="54"/>
  <c r="M8" i="54" s="1"/>
  <c r="P8" i="54" s="1"/>
  <c r="Q7" i="54"/>
  <c r="S7" i="54" s="1"/>
  <c r="M7" i="54"/>
  <c r="P7" i="54" s="1"/>
  <c r="L8" i="41"/>
  <c r="K9" i="41" s="1"/>
  <c r="M9" i="41" s="1"/>
  <c r="P9" i="41" s="1"/>
  <c r="M9" i="34"/>
  <c r="P9" i="34" s="1"/>
  <c r="Q8" i="38"/>
  <c r="S8" i="38" s="1"/>
  <c r="Q8" i="41"/>
  <c r="S8" i="41" s="1"/>
  <c r="K9" i="38"/>
  <c r="M9" i="38" s="1"/>
  <c r="P9" i="38" s="1"/>
  <c r="J9" i="38"/>
  <c r="M8" i="38"/>
  <c r="P8" i="38" s="1"/>
  <c r="L7" i="45"/>
  <c r="K8" i="45" s="1"/>
  <c r="Q8" i="40"/>
  <c r="S8" i="40" s="1"/>
  <c r="L8" i="40"/>
  <c r="K8" i="53"/>
  <c r="M8" i="53" s="1"/>
  <c r="P8" i="53" s="1"/>
  <c r="M7" i="45"/>
  <c r="P7" i="45" s="1"/>
  <c r="Q7" i="39"/>
  <c r="S7" i="39" s="1"/>
  <c r="Q7" i="53"/>
  <c r="S7" i="53" s="1"/>
  <c r="M7" i="53"/>
  <c r="P7" i="53" s="1"/>
  <c r="M7" i="43"/>
  <c r="P7" i="43" s="1"/>
  <c r="M7" i="39"/>
  <c r="P7" i="39" s="1"/>
  <c r="Q7" i="43"/>
  <c r="S7" i="43" s="1"/>
  <c r="J8" i="43"/>
  <c r="Q8" i="43" s="1"/>
  <c r="S8" i="43" s="1"/>
  <c r="K8" i="44"/>
  <c r="Q8" i="44" s="1"/>
  <c r="S8" i="44" s="1"/>
  <c r="J8" i="42"/>
  <c r="L8" i="42" s="1"/>
  <c r="J9" i="42" s="1"/>
  <c r="K8" i="39"/>
  <c r="L8" i="39" s="1"/>
  <c r="Q7" i="46"/>
  <c r="S7" i="46" s="1"/>
  <c r="L7" i="46"/>
  <c r="K8" i="48"/>
  <c r="L8" i="48" s="1"/>
  <c r="K9" i="48" s="1"/>
  <c r="M9" i="48" s="1"/>
  <c r="P9" i="48" s="1"/>
  <c r="Q7" i="44"/>
  <c r="S7" i="44" s="1"/>
  <c r="M7" i="44"/>
  <c r="P7" i="44" s="1"/>
  <c r="L7" i="52"/>
  <c r="M7" i="52"/>
  <c r="P7" i="52" s="1"/>
  <c r="Q7" i="52"/>
  <c r="S7" i="52" s="1"/>
  <c r="K9" i="47"/>
  <c r="Q9" i="47" s="1"/>
  <c r="S9" i="47" s="1"/>
  <c r="K8" i="50"/>
  <c r="L8" i="50" s="1"/>
  <c r="Q7" i="51"/>
  <c r="S7" i="51" s="1"/>
  <c r="M7" i="50"/>
  <c r="P7" i="50" s="1"/>
  <c r="Q7" i="50"/>
  <c r="S7" i="50" s="1"/>
  <c r="M8" i="47"/>
  <c r="P8" i="47" s="1"/>
  <c r="Q8" i="47"/>
  <c r="S8" i="47" s="1"/>
  <c r="J8" i="49"/>
  <c r="K8" i="49"/>
  <c r="M7" i="51"/>
  <c r="P7" i="51" s="1"/>
  <c r="K8" i="51"/>
  <c r="L8" i="51" s="1"/>
  <c r="Q8" i="13" l="1"/>
  <c r="S8" i="13" s="1"/>
  <c r="M8" i="13"/>
  <c r="P8" i="13" s="1"/>
  <c r="J9" i="13"/>
  <c r="L9" i="13" s="1"/>
  <c r="J10" i="13" s="1"/>
  <c r="M8" i="10"/>
  <c r="P8" i="10" s="1"/>
  <c r="Q8" i="10"/>
  <c r="S8" i="10" s="1"/>
  <c r="J9" i="10"/>
  <c r="L9" i="10" s="1"/>
  <c r="K10" i="10" s="1"/>
  <c r="M10" i="10" s="1"/>
  <c r="P10" i="10" s="1"/>
  <c r="K9" i="7"/>
  <c r="Q9" i="7" s="1"/>
  <c r="S9" i="7" s="1"/>
  <c r="L8" i="22"/>
  <c r="J9" i="22" s="1"/>
  <c r="J8" i="12"/>
  <c r="M8" i="12" s="1"/>
  <c r="P8" i="12" s="1"/>
  <c r="M8" i="22"/>
  <c r="P8" i="22" s="1"/>
  <c r="Q8" i="8"/>
  <c r="S8" i="8" s="1"/>
  <c r="M8" i="11"/>
  <c r="P8" i="11" s="1"/>
  <c r="L8" i="8"/>
  <c r="K9" i="8" s="1"/>
  <c r="M9" i="8" s="1"/>
  <c r="P9" i="8" s="1"/>
  <c r="L8" i="11"/>
  <c r="J9" i="11" s="1"/>
  <c r="K10" i="13"/>
  <c r="M10" i="13" s="1"/>
  <c r="P10" i="13" s="1"/>
  <c r="K9" i="9"/>
  <c r="L9" i="9" s="1"/>
  <c r="J10" i="9" s="1"/>
  <c r="M8" i="18"/>
  <c r="P8" i="18" s="1"/>
  <c r="L8" i="20"/>
  <c r="K9" i="20" s="1"/>
  <c r="M9" i="20" s="1"/>
  <c r="P9" i="20" s="1"/>
  <c r="L8" i="17"/>
  <c r="K9" i="17" s="1"/>
  <c r="M9" i="17" s="1"/>
  <c r="P9" i="17" s="1"/>
  <c r="M8" i="15"/>
  <c r="P8" i="15" s="1"/>
  <c r="J8" i="31"/>
  <c r="L8" i="31" s="1"/>
  <c r="K9" i="31" s="1"/>
  <c r="M9" i="31" s="1"/>
  <c r="P9" i="31" s="1"/>
  <c r="J8" i="32"/>
  <c r="L8" i="32" s="1"/>
  <c r="K9" i="32" s="1"/>
  <c r="L8" i="18"/>
  <c r="J9" i="18" s="1"/>
  <c r="Q8" i="17"/>
  <c r="S8" i="17" s="1"/>
  <c r="M8" i="17"/>
  <c r="P8" i="17" s="1"/>
  <c r="Q8" i="20"/>
  <c r="S8" i="20" s="1"/>
  <c r="J8" i="16"/>
  <c r="L8" i="16" s="1"/>
  <c r="K9" i="16" s="1"/>
  <c r="M8" i="20"/>
  <c r="P8" i="20" s="1"/>
  <c r="M9" i="14"/>
  <c r="P9" i="14" s="1"/>
  <c r="Q8" i="23"/>
  <c r="S8" i="23" s="1"/>
  <c r="J9" i="15"/>
  <c r="K9" i="15"/>
  <c r="L8" i="23"/>
  <c r="Q8" i="15"/>
  <c r="S8" i="15" s="1"/>
  <c r="Q8" i="19"/>
  <c r="S8" i="19" s="1"/>
  <c r="K10" i="14"/>
  <c r="J10" i="14"/>
  <c r="L8" i="19"/>
  <c r="J9" i="19" s="1"/>
  <c r="K8" i="21"/>
  <c r="K9" i="26"/>
  <c r="M9" i="26" s="1"/>
  <c r="P9" i="26" s="1"/>
  <c r="M8" i="19"/>
  <c r="P8" i="19" s="1"/>
  <c r="M8" i="23"/>
  <c r="P8" i="23" s="1"/>
  <c r="Q9" i="14"/>
  <c r="S9" i="14" s="1"/>
  <c r="J9" i="35"/>
  <c r="L9" i="35" s="1"/>
  <c r="Q8" i="35"/>
  <c r="S8" i="35" s="1"/>
  <c r="Q8" i="24"/>
  <c r="S8" i="24" s="1"/>
  <c r="M8" i="24"/>
  <c r="P8" i="24" s="1"/>
  <c r="M8" i="35"/>
  <c r="P8" i="35" s="1"/>
  <c r="K10" i="27"/>
  <c r="L10" i="27" s="1"/>
  <c r="K11" i="27" s="1"/>
  <c r="K9" i="24"/>
  <c r="M9" i="24" s="1"/>
  <c r="P9" i="24" s="1"/>
  <c r="J9" i="24"/>
  <c r="J9" i="29"/>
  <c r="L9" i="29" s="1"/>
  <c r="L8" i="25"/>
  <c r="J9" i="25" s="1"/>
  <c r="L9" i="30"/>
  <c r="K10" i="30" s="1"/>
  <c r="K8" i="28"/>
  <c r="J8" i="28"/>
  <c r="Q9" i="27"/>
  <c r="S9" i="27" s="1"/>
  <c r="Q9" i="30"/>
  <c r="S9" i="30" s="1"/>
  <c r="K9" i="33"/>
  <c r="L9" i="33" s="1"/>
  <c r="J10" i="33" s="1"/>
  <c r="L8" i="54"/>
  <c r="K9" i="54" s="1"/>
  <c r="M9" i="54" s="1"/>
  <c r="P9" i="54" s="1"/>
  <c r="Q9" i="34"/>
  <c r="S9" i="34" s="1"/>
  <c r="Q8" i="25"/>
  <c r="S8" i="25" s="1"/>
  <c r="M8" i="25"/>
  <c r="P8" i="25" s="1"/>
  <c r="Q8" i="37"/>
  <c r="S8" i="37" s="1"/>
  <c r="L8" i="37"/>
  <c r="K9" i="37" s="1"/>
  <c r="M9" i="37" s="1"/>
  <c r="P9" i="37" s="1"/>
  <c r="J9" i="36"/>
  <c r="Q8" i="54"/>
  <c r="S8" i="54" s="1"/>
  <c r="K10" i="34"/>
  <c r="L10" i="34" s="1"/>
  <c r="M9" i="35"/>
  <c r="P9" i="35" s="1"/>
  <c r="J9" i="41"/>
  <c r="L8" i="53"/>
  <c r="J9" i="53" s="1"/>
  <c r="J8" i="45"/>
  <c r="Q8" i="45" s="1"/>
  <c r="S8" i="45" s="1"/>
  <c r="Q8" i="53"/>
  <c r="S8" i="53" s="1"/>
  <c r="L9" i="38"/>
  <c r="L8" i="44"/>
  <c r="K9" i="44" s="1"/>
  <c r="M9" i="44" s="1"/>
  <c r="P9" i="44" s="1"/>
  <c r="Q9" i="38"/>
  <c r="S9" i="38" s="1"/>
  <c r="J9" i="40"/>
  <c r="K9" i="40"/>
  <c r="Q8" i="42"/>
  <c r="S8" i="42" s="1"/>
  <c r="J9" i="48"/>
  <c r="Q9" i="48" s="1"/>
  <c r="S9" i="48" s="1"/>
  <c r="M8" i="39"/>
  <c r="P8" i="39" s="1"/>
  <c r="M8" i="42"/>
  <c r="P8" i="42" s="1"/>
  <c r="M8" i="44"/>
  <c r="P8" i="44" s="1"/>
  <c r="M8" i="43"/>
  <c r="P8" i="43" s="1"/>
  <c r="L8" i="43"/>
  <c r="M8" i="48"/>
  <c r="P8" i="48" s="1"/>
  <c r="K9" i="42"/>
  <c r="M9" i="42" s="1"/>
  <c r="P9" i="42" s="1"/>
  <c r="J9" i="39"/>
  <c r="K9" i="39"/>
  <c r="M9" i="39" s="1"/>
  <c r="P9" i="39" s="1"/>
  <c r="M9" i="47"/>
  <c r="P9" i="47" s="1"/>
  <c r="Q8" i="48"/>
  <c r="S8" i="48" s="1"/>
  <c r="Q8" i="39"/>
  <c r="S8" i="39" s="1"/>
  <c r="J8" i="46"/>
  <c r="K8" i="46"/>
  <c r="J8" i="52"/>
  <c r="K8" i="52"/>
  <c r="L9" i="47"/>
  <c r="K9" i="50"/>
  <c r="M9" i="50" s="1"/>
  <c r="P9" i="50" s="1"/>
  <c r="J9" i="50"/>
  <c r="L8" i="49"/>
  <c r="J9" i="49" s="1"/>
  <c r="M8" i="50"/>
  <c r="P8" i="50" s="1"/>
  <c r="Q8" i="50"/>
  <c r="S8" i="50" s="1"/>
  <c r="M8" i="51"/>
  <c r="P8" i="51" s="1"/>
  <c r="Q8" i="49"/>
  <c r="S8" i="49" s="1"/>
  <c r="M8" i="49"/>
  <c r="P8" i="49" s="1"/>
  <c r="Q8" i="51"/>
  <c r="S8" i="51" s="1"/>
  <c r="J9" i="51"/>
  <c r="K9" i="51"/>
  <c r="M9" i="51" s="1"/>
  <c r="P9" i="51" s="1"/>
  <c r="Q9" i="13" l="1"/>
  <c r="S9" i="13" s="1"/>
  <c r="J10" i="10"/>
  <c r="L10" i="10" s="1"/>
  <c r="Q9" i="10"/>
  <c r="S9" i="10" s="1"/>
  <c r="L9" i="7"/>
  <c r="J10" i="7" s="1"/>
  <c r="M9" i="7"/>
  <c r="P9" i="7" s="1"/>
  <c r="K9" i="22"/>
  <c r="M9" i="22" s="1"/>
  <c r="P9" i="22" s="1"/>
  <c r="L8" i="12"/>
  <c r="K9" i="12" s="1"/>
  <c r="M9" i="12" s="1"/>
  <c r="P9" i="12" s="1"/>
  <c r="Q8" i="12"/>
  <c r="S8" i="12" s="1"/>
  <c r="M8" i="32"/>
  <c r="P8" i="32" s="1"/>
  <c r="J9" i="8"/>
  <c r="Q9" i="8" s="1"/>
  <c r="S9" i="8" s="1"/>
  <c r="Q10" i="13"/>
  <c r="S10" i="13" s="1"/>
  <c r="K9" i="11"/>
  <c r="M9" i="11" s="1"/>
  <c r="P9" i="11" s="1"/>
  <c r="L10" i="13"/>
  <c r="K11" i="13" s="1"/>
  <c r="M11" i="13" s="1"/>
  <c r="P11" i="13" s="1"/>
  <c r="K10" i="9"/>
  <c r="L10" i="9" s="1"/>
  <c r="M9" i="9"/>
  <c r="P9" i="9" s="1"/>
  <c r="Q9" i="9"/>
  <c r="S9" i="9" s="1"/>
  <c r="J9" i="20"/>
  <c r="Q9" i="20" s="1"/>
  <c r="S9" i="20" s="1"/>
  <c r="J9" i="17"/>
  <c r="L9" i="17" s="1"/>
  <c r="J10" i="17" s="1"/>
  <c r="Q8" i="32"/>
  <c r="S8" i="32" s="1"/>
  <c r="Q8" i="31"/>
  <c r="S8" i="31" s="1"/>
  <c r="J9" i="31"/>
  <c r="L9" i="31" s="1"/>
  <c r="K10" i="31" s="1"/>
  <c r="M10" i="31" s="1"/>
  <c r="P10" i="31" s="1"/>
  <c r="M8" i="31"/>
  <c r="P8" i="31" s="1"/>
  <c r="K9" i="18"/>
  <c r="L9" i="18" s="1"/>
  <c r="K9" i="19"/>
  <c r="L9" i="19" s="1"/>
  <c r="J10" i="19" s="1"/>
  <c r="M8" i="16"/>
  <c r="P8" i="16" s="1"/>
  <c r="Q9" i="26"/>
  <c r="S9" i="26" s="1"/>
  <c r="Q8" i="16"/>
  <c r="S8" i="16" s="1"/>
  <c r="Q10" i="14"/>
  <c r="S10" i="14" s="1"/>
  <c r="L9" i="15"/>
  <c r="J10" i="15" s="1"/>
  <c r="M10" i="14"/>
  <c r="P10" i="14" s="1"/>
  <c r="J9" i="23"/>
  <c r="K9" i="23"/>
  <c r="M9" i="15"/>
  <c r="P9" i="15" s="1"/>
  <c r="Q9" i="15"/>
  <c r="S9" i="15" s="1"/>
  <c r="L9" i="26"/>
  <c r="J10" i="26" s="1"/>
  <c r="L10" i="14"/>
  <c r="J9" i="16"/>
  <c r="L9" i="16" s="1"/>
  <c r="L8" i="21"/>
  <c r="Q8" i="21"/>
  <c r="S8" i="21" s="1"/>
  <c r="M8" i="21"/>
  <c r="P8" i="21" s="1"/>
  <c r="Q9" i="35"/>
  <c r="S9" i="35" s="1"/>
  <c r="K9" i="25"/>
  <c r="L9" i="25" s="1"/>
  <c r="J10" i="25" s="1"/>
  <c r="M10" i="27"/>
  <c r="P10" i="27" s="1"/>
  <c r="L9" i="24"/>
  <c r="J10" i="24" s="1"/>
  <c r="Q10" i="27"/>
  <c r="S10" i="27" s="1"/>
  <c r="M9" i="33"/>
  <c r="P9" i="33" s="1"/>
  <c r="Q9" i="24"/>
  <c r="S9" i="24" s="1"/>
  <c r="L8" i="28"/>
  <c r="J9" i="28" s="1"/>
  <c r="J9" i="32"/>
  <c r="Q9" i="32" s="1"/>
  <c r="S9" i="32" s="1"/>
  <c r="Q9" i="29"/>
  <c r="S9" i="29" s="1"/>
  <c r="J10" i="30"/>
  <c r="Q10" i="30" s="1"/>
  <c r="S10" i="30" s="1"/>
  <c r="M8" i="28"/>
  <c r="P8" i="28" s="1"/>
  <c r="Q8" i="28"/>
  <c r="S8" i="28" s="1"/>
  <c r="Q9" i="33"/>
  <c r="S9" i="33" s="1"/>
  <c r="K10" i="33"/>
  <c r="L10" i="33" s="1"/>
  <c r="J11" i="33" s="1"/>
  <c r="J11" i="27"/>
  <c r="L11" i="27" s="1"/>
  <c r="J12" i="27" s="1"/>
  <c r="M9" i="16"/>
  <c r="P9" i="16" s="1"/>
  <c r="J10" i="29"/>
  <c r="K10" i="29"/>
  <c r="M11" i="27"/>
  <c r="P11" i="27" s="1"/>
  <c r="J9" i="54"/>
  <c r="L9" i="54" s="1"/>
  <c r="K10" i="54" s="1"/>
  <c r="M10" i="54" s="1"/>
  <c r="P10" i="54" s="1"/>
  <c r="M10" i="30"/>
  <c r="P10" i="30" s="1"/>
  <c r="Q10" i="34"/>
  <c r="S10" i="34" s="1"/>
  <c r="J9" i="37"/>
  <c r="L9" i="37" s="1"/>
  <c r="K10" i="37" s="1"/>
  <c r="M10" i="37" s="1"/>
  <c r="P10" i="37" s="1"/>
  <c r="J9" i="44"/>
  <c r="L9" i="44" s="1"/>
  <c r="M10" i="34"/>
  <c r="P10" i="34" s="1"/>
  <c r="L9" i="48"/>
  <c r="K10" i="48" s="1"/>
  <c r="L9" i="36"/>
  <c r="Q9" i="36"/>
  <c r="S9" i="36" s="1"/>
  <c r="M9" i="32"/>
  <c r="P9" i="32" s="1"/>
  <c r="L8" i="45"/>
  <c r="J9" i="45" s="1"/>
  <c r="J11" i="34"/>
  <c r="K11" i="34"/>
  <c r="M11" i="34" s="1"/>
  <c r="P11" i="34" s="1"/>
  <c r="K9" i="53"/>
  <c r="Q9" i="53" s="1"/>
  <c r="S9" i="53" s="1"/>
  <c r="L9" i="41"/>
  <c r="Q9" i="41"/>
  <c r="S9" i="41" s="1"/>
  <c r="J10" i="35"/>
  <c r="K10" i="35"/>
  <c r="L9" i="40"/>
  <c r="J10" i="40" s="1"/>
  <c r="M8" i="45"/>
  <c r="P8" i="45" s="1"/>
  <c r="L9" i="50"/>
  <c r="K10" i="50" s="1"/>
  <c r="M10" i="50" s="1"/>
  <c r="P10" i="50" s="1"/>
  <c r="J10" i="38"/>
  <c r="K10" i="38"/>
  <c r="Q9" i="39"/>
  <c r="S9" i="39" s="1"/>
  <c r="Q9" i="40"/>
  <c r="S9" i="40" s="1"/>
  <c r="M9" i="40"/>
  <c r="P9" i="40" s="1"/>
  <c r="L8" i="46"/>
  <c r="K9" i="46" s="1"/>
  <c r="M9" i="46" s="1"/>
  <c r="P9" i="46" s="1"/>
  <c r="L9" i="42"/>
  <c r="J9" i="43"/>
  <c r="K9" i="43"/>
  <c r="Q9" i="42"/>
  <c r="S9" i="42" s="1"/>
  <c r="L9" i="39"/>
  <c r="Q8" i="46"/>
  <c r="S8" i="46" s="1"/>
  <c r="M8" i="46"/>
  <c r="P8" i="46" s="1"/>
  <c r="Q9" i="50"/>
  <c r="S9" i="50" s="1"/>
  <c r="K9" i="49"/>
  <c r="L9" i="49" s="1"/>
  <c r="K10" i="49" s="1"/>
  <c r="L8" i="52"/>
  <c r="Q8" i="52"/>
  <c r="S8" i="52" s="1"/>
  <c r="M8" i="52"/>
  <c r="P8" i="52" s="1"/>
  <c r="K10" i="47"/>
  <c r="J10" i="47"/>
  <c r="L9" i="51"/>
  <c r="J10" i="51" s="1"/>
  <c r="Q9" i="51"/>
  <c r="S9" i="51" s="1"/>
  <c r="J11" i="10" l="1"/>
  <c r="K11" i="10"/>
  <c r="Q10" i="10"/>
  <c r="S10" i="10" s="1"/>
  <c r="L9" i="22"/>
  <c r="K10" i="22" s="1"/>
  <c r="M10" i="22" s="1"/>
  <c r="P10" i="22" s="1"/>
  <c r="K10" i="7"/>
  <c r="M10" i="7" s="1"/>
  <c r="P10" i="7" s="1"/>
  <c r="Q9" i="22"/>
  <c r="S9" i="22" s="1"/>
  <c r="J9" i="12"/>
  <c r="L9" i="12" s="1"/>
  <c r="L9" i="8"/>
  <c r="J10" i="8" s="1"/>
  <c r="J11" i="13"/>
  <c r="L11" i="13" s="1"/>
  <c r="J12" i="13" s="1"/>
  <c r="Q9" i="11"/>
  <c r="S9" i="11" s="1"/>
  <c r="M10" i="9"/>
  <c r="P10" i="9" s="1"/>
  <c r="L9" i="11"/>
  <c r="K10" i="11" s="1"/>
  <c r="Q10" i="9"/>
  <c r="S10" i="9" s="1"/>
  <c r="K10" i="17"/>
  <c r="L10" i="17" s="1"/>
  <c r="J11" i="17" s="1"/>
  <c r="L9" i="20"/>
  <c r="J10" i="20" s="1"/>
  <c r="Q9" i="17"/>
  <c r="S9" i="17" s="1"/>
  <c r="Q9" i="31"/>
  <c r="S9" i="31" s="1"/>
  <c r="J10" i="31"/>
  <c r="L10" i="31" s="1"/>
  <c r="K11" i="31" s="1"/>
  <c r="M11" i="31" s="1"/>
  <c r="P11" i="31" s="1"/>
  <c r="Q9" i="16"/>
  <c r="S9" i="16" s="1"/>
  <c r="K10" i="19"/>
  <c r="M10" i="19" s="1"/>
  <c r="P10" i="19" s="1"/>
  <c r="Q9" i="19"/>
  <c r="S9" i="19" s="1"/>
  <c r="M9" i="18"/>
  <c r="P9" i="18" s="1"/>
  <c r="Q9" i="18"/>
  <c r="S9" i="18" s="1"/>
  <c r="M9" i="19"/>
  <c r="P9" i="19" s="1"/>
  <c r="J11" i="9"/>
  <c r="K11" i="9"/>
  <c r="L9" i="23"/>
  <c r="J10" i="23" s="1"/>
  <c r="M11" i="10"/>
  <c r="P11" i="10" s="1"/>
  <c r="K10" i="15"/>
  <c r="M10" i="15" s="1"/>
  <c r="P10" i="15" s="1"/>
  <c r="M9" i="25"/>
  <c r="P9" i="25" s="1"/>
  <c r="K10" i="26"/>
  <c r="M10" i="26" s="1"/>
  <c r="P10" i="26" s="1"/>
  <c r="M9" i="23"/>
  <c r="P9" i="23" s="1"/>
  <c r="Q9" i="23"/>
  <c r="S9" i="23" s="1"/>
  <c r="K10" i="18"/>
  <c r="J10" i="18"/>
  <c r="K9" i="21"/>
  <c r="M9" i="21" s="1"/>
  <c r="P9" i="21" s="1"/>
  <c r="J9" i="21"/>
  <c r="J11" i="14"/>
  <c r="K11" i="14"/>
  <c r="Q9" i="25"/>
  <c r="S9" i="25" s="1"/>
  <c r="K10" i="24"/>
  <c r="L10" i="24" s="1"/>
  <c r="K11" i="24" s="1"/>
  <c r="M11" i="24" s="1"/>
  <c r="P11" i="24" s="1"/>
  <c r="K10" i="25"/>
  <c r="L10" i="25" s="1"/>
  <c r="L9" i="32"/>
  <c r="J10" i="32" s="1"/>
  <c r="K9" i="28"/>
  <c r="L9" i="28" s="1"/>
  <c r="L10" i="30"/>
  <c r="J11" i="30" s="1"/>
  <c r="Q11" i="27"/>
  <c r="S11" i="27" s="1"/>
  <c r="Q10" i="33"/>
  <c r="S10" i="33" s="1"/>
  <c r="M10" i="33"/>
  <c r="P10" i="33" s="1"/>
  <c r="L10" i="29"/>
  <c r="J11" i="29" s="1"/>
  <c r="J10" i="16"/>
  <c r="K10" i="16"/>
  <c r="K12" i="27"/>
  <c r="L12" i="27" s="1"/>
  <c r="M10" i="29"/>
  <c r="P10" i="29" s="1"/>
  <c r="Q10" i="29"/>
  <c r="S10" i="29" s="1"/>
  <c r="K11" i="33"/>
  <c r="L11" i="33" s="1"/>
  <c r="J12" i="33" s="1"/>
  <c r="Q9" i="44"/>
  <c r="S9" i="44" s="1"/>
  <c r="J10" i="48"/>
  <c r="Q10" i="48" s="1"/>
  <c r="S10" i="48" s="1"/>
  <c r="Q9" i="54"/>
  <c r="S9" i="54" s="1"/>
  <c r="J10" i="54"/>
  <c r="L10" i="54" s="1"/>
  <c r="J11" i="54" s="1"/>
  <c r="K10" i="40"/>
  <c r="Q10" i="40" s="1"/>
  <c r="S10" i="40" s="1"/>
  <c r="K9" i="45"/>
  <c r="Q9" i="45" s="1"/>
  <c r="S9" i="45" s="1"/>
  <c r="J10" i="37"/>
  <c r="L10" i="37" s="1"/>
  <c r="Q9" i="37"/>
  <c r="S9" i="37" s="1"/>
  <c r="J10" i="44"/>
  <c r="K10" i="44"/>
  <c r="L10" i="35"/>
  <c r="K11" i="35" s="1"/>
  <c r="K10" i="36"/>
  <c r="J10" i="36"/>
  <c r="Q11" i="34"/>
  <c r="S11" i="34" s="1"/>
  <c r="L9" i="53"/>
  <c r="K10" i="53" s="1"/>
  <c r="M9" i="53"/>
  <c r="P9" i="53" s="1"/>
  <c r="L11" i="34"/>
  <c r="K10" i="41"/>
  <c r="J10" i="41"/>
  <c r="J10" i="50"/>
  <c r="Q10" i="50" s="1"/>
  <c r="S10" i="50" s="1"/>
  <c r="M10" i="35"/>
  <c r="P10" i="35" s="1"/>
  <c r="Q10" i="35"/>
  <c r="S10" i="35" s="1"/>
  <c r="L10" i="38"/>
  <c r="K11" i="38" s="1"/>
  <c r="M10" i="38"/>
  <c r="P10" i="38" s="1"/>
  <c r="Q10" i="38"/>
  <c r="S10" i="38" s="1"/>
  <c r="M9" i="49"/>
  <c r="P9" i="49" s="1"/>
  <c r="J9" i="46"/>
  <c r="L9" i="46" s="1"/>
  <c r="K10" i="46" s="1"/>
  <c r="M10" i="46" s="1"/>
  <c r="P10" i="46" s="1"/>
  <c r="K10" i="42"/>
  <c r="J10" i="42"/>
  <c r="L9" i="43"/>
  <c r="M9" i="43"/>
  <c r="P9" i="43" s="1"/>
  <c r="Q9" i="43"/>
  <c r="S9" i="43" s="1"/>
  <c r="J10" i="39"/>
  <c r="K10" i="39"/>
  <c r="L10" i="47"/>
  <c r="J11" i="47" s="1"/>
  <c r="Q9" i="49"/>
  <c r="S9" i="49" s="1"/>
  <c r="M10" i="48"/>
  <c r="P10" i="48" s="1"/>
  <c r="K9" i="52"/>
  <c r="J9" i="52"/>
  <c r="Q10" i="47"/>
  <c r="S10" i="47" s="1"/>
  <c r="M10" i="47"/>
  <c r="P10" i="47" s="1"/>
  <c r="K10" i="51"/>
  <c r="M10" i="51" s="1"/>
  <c r="P10" i="51" s="1"/>
  <c r="J10" i="49"/>
  <c r="L10" i="49" s="1"/>
  <c r="M10" i="49"/>
  <c r="P10" i="49" s="1"/>
  <c r="Q11" i="10" l="1"/>
  <c r="S11" i="10" s="1"/>
  <c r="L11" i="10"/>
  <c r="J10" i="22"/>
  <c r="L10" i="22" s="1"/>
  <c r="Q10" i="7"/>
  <c r="S10" i="7" s="1"/>
  <c r="L10" i="7"/>
  <c r="J11" i="7" s="1"/>
  <c r="K10" i="8"/>
  <c r="Q10" i="8" s="1"/>
  <c r="S10" i="8" s="1"/>
  <c r="Q9" i="12"/>
  <c r="S9" i="12" s="1"/>
  <c r="K11" i="7"/>
  <c r="M11" i="7" s="1"/>
  <c r="P11" i="7" s="1"/>
  <c r="J10" i="11"/>
  <c r="L10" i="11" s="1"/>
  <c r="K11" i="11" s="1"/>
  <c r="Q11" i="13"/>
  <c r="S11" i="13" s="1"/>
  <c r="K12" i="13"/>
  <c r="L12" i="13" s="1"/>
  <c r="K13" i="13" s="1"/>
  <c r="M13" i="13" s="1"/>
  <c r="P13" i="13" s="1"/>
  <c r="K11" i="17"/>
  <c r="M11" i="17" s="1"/>
  <c r="P11" i="17" s="1"/>
  <c r="M10" i="17"/>
  <c r="P10" i="17" s="1"/>
  <c r="Q10" i="17"/>
  <c r="S10" i="17" s="1"/>
  <c r="K10" i="20"/>
  <c r="L10" i="20" s="1"/>
  <c r="K11" i="20" s="1"/>
  <c r="M11" i="20" s="1"/>
  <c r="P11" i="20" s="1"/>
  <c r="J11" i="31"/>
  <c r="L11" i="31" s="1"/>
  <c r="K12" i="31" s="1"/>
  <c r="M12" i="31" s="1"/>
  <c r="P12" i="31" s="1"/>
  <c r="Q10" i="31"/>
  <c r="S10" i="31" s="1"/>
  <c r="Q10" i="19"/>
  <c r="S10" i="19" s="1"/>
  <c r="J10" i="12"/>
  <c r="K10" i="12"/>
  <c r="J11" i="24"/>
  <c r="L11" i="24" s="1"/>
  <c r="J12" i="24" s="1"/>
  <c r="L10" i="19"/>
  <c r="M10" i="11"/>
  <c r="P10" i="11" s="1"/>
  <c r="M10" i="24"/>
  <c r="P10" i="24" s="1"/>
  <c r="M11" i="9"/>
  <c r="P11" i="9" s="1"/>
  <c r="Q11" i="9"/>
  <c r="S11" i="9" s="1"/>
  <c r="L10" i="26"/>
  <c r="J11" i="26" s="1"/>
  <c r="K10" i="23"/>
  <c r="L10" i="23" s="1"/>
  <c r="L11" i="9"/>
  <c r="Q10" i="26"/>
  <c r="S10" i="26" s="1"/>
  <c r="Q10" i="22"/>
  <c r="S10" i="22" s="1"/>
  <c r="M10" i="25"/>
  <c r="P10" i="25" s="1"/>
  <c r="Q10" i="15"/>
  <c r="S10" i="15" s="1"/>
  <c r="L10" i="15"/>
  <c r="Q9" i="21"/>
  <c r="S9" i="21" s="1"/>
  <c r="L9" i="21"/>
  <c r="K10" i="21" s="1"/>
  <c r="L10" i="18"/>
  <c r="M10" i="18"/>
  <c r="P10" i="18" s="1"/>
  <c r="Q10" i="18"/>
  <c r="S10" i="18" s="1"/>
  <c r="Q11" i="14"/>
  <c r="S11" i="14" s="1"/>
  <c r="M11" i="14"/>
  <c r="P11" i="14" s="1"/>
  <c r="Q10" i="25"/>
  <c r="S10" i="25" s="1"/>
  <c r="L11" i="14"/>
  <c r="Q10" i="24"/>
  <c r="S10" i="24" s="1"/>
  <c r="K10" i="32"/>
  <c r="L10" i="32" s="1"/>
  <c r="J11" i="32" s="1"/>
  <c r="Q12" i="27"/>
  <c r="S12" i="27" s="1"/>
  <c r="Q9" i="28"/>
  <c r="S9" i="28" s="1"/>
  <c r="K10" i="28"/>
  <c r="J10" i="28"/>
  <c r="L10" i="48"/>
  <c r="J11" i="48" s="1"/>
  <c r="K11" i="30"/>
  <c r="L11" i="30" s="1"/>
  <c r="J12" i="30" s="1"/>
  <c r="M9" i="28"/>
  <c r="P9" i="28" s="1"/>
  <c r="Q10" i="44"/>
  <c r="S10" i="44" s="1"/>
  <c r="K12" i="33"/>
  <c r="Q12" i="33" s="1"/>
  <c r="S12" i="33" s="1"/>
  <c r="K11" i="29"/>
  <c r="M11" i="29" s="1"/>
  <c r="P11" i="29" s="1"/>
  <c r="M11" i="33"/>
  <c r="P11" i="33" s="1"/>
  <c r="M12" i="27"/>
  <c r="P12" i="27" s="1"/>
  <c r="L10" i="16"/>
  <c r="M10" i="16"/>
  <c r="P10" i="16" s="1"/>
  <c r="Q10" i="16"/>
  <c r="S10" i="16" s="1"/>
  <c r="Q11" i="33"/>
  <c r="S11" i="33" s="1"/>
  <c r="J13" i="27"/>
  <c r="K13" i="27"/>
  <c r="M13" i="27" s="1"/>
  <c r="P13" i="27" s="1"/>
  <c r="K11" i="54"/>
  <c r="M11" i="54" s="1"/>
  <c r="P11" i="54" s="1"/>
  <c r="Q10" i="54"/>
  <c r="S10" i="54" s="1"/>
  <c r="L10" i="44"/>
  <c r="J11" i="44" s="1"/>
  <c r="L10" i="41"/>
  <c r="K11" i="41" s="1"/>
  <c r="M9" i="45"/>
  <c r="P9" i="45" s="1"/>
  <c r="L9" i="45"/>
  <c r="K10" i="45" s="1"/>
  <c r="M10" i="45" s="1"/>
  <c r="P10" i="45" s="1"/>
  <c r="K11" i="25"/>
  <c r="J11" i="25"/>
  <c r="L10" i="40"/>
  <c r="J11" i="40" s="1"/>
  <c r="M10" i="40"/>
  <c r="P10" i="40" s="1"/>
  <c r="L10" i="36"/>
  <c r="J11" i="36" s="1"/>
  <c r="K11" i="37"/>
  <c r="J11" i="37"/>
  <c r="Q10" i="37"/>
  <c r="S10" i="37" s="1"/>
  <c r="M10" i="44"/>
  <c r="P10" i="44" s="1"/>
  <c r="J11" i="35"/>
  <c r="Q11" i="35" s="1"/>
  <c r="S11" i="35" s="1"/>
  <c r="M10" i="36"/>
  <c r="P10" i="36" s="1"/>
  <c r="Q10" i="36"/>
  <c r="S10" i="36" s="1"/>
  <c r="J10" i="53"/>
  <c r="Q10" i="53" s="1"/>
  <c r="S10" i="53" s="1"/>
  <c r="L10" i="50"/>
  <c r="J11" i="50" s="1"/>
  <c r="J12" i="34"/>
  <c r="K12" i="34"/>
  <c r="M11" i="35"/>
  <c r="P11" i="35" s="1"/>
  <c r="M10" i="41"/>
  <c r="P10" i="41" s="1"/>
  <c r="Q10" i="41"/>
  <c r="S10" i="41" s="1"/>
  <c r="J11" i="38"/>
  <c r="Q11" i="38" s="1"/>
  <c r="S11" i="38" s="1"/>
  <c r="Q9" i="46"/>
  <c r="S9" i="46" s="1"/>
  <c r="K11" i="47"/>
  <c r="M11" i="47" s="1"/>
  <c r="P11" i="47" s="1"/>
  <c r="M11" i="38"/>
  <c r="P11" i="38" s="1"/>
  <c r="L10" i="42"/>
  <c r="J11" i="42" s="1"/>
  <c r="J10" i="46"/>
  <c r="L10" i="46" s="1"/>
  <c r="J11" i="46" s="1"/>
  <c r="L9" i="52"/>
  <c r="K10" i="52" s="1"/>
  <c r="M10" i="42"/>
  <c r="P10" i="42" s="1"/>
  <c r="Q10" i="42"/>
  <c r="S10" i="42" s="1"/>
  <c r="J10" i="43"/>
  <c r="K10" i="43"/>
  <c r="M10" i="39"/>
  <c r="P10" i="39" s="1"/>
  <c r="Q10" i="39"/>
  <c r="S10" i="39" s="1"/>
  <c r="L10" i="39"/>
  <c r="Q10" i="51"/>
  <c r="S10" i="51" s="1"/>
  <c r="M9" i="52"/>
  <c r="P9" i="52" s="1"/>
  <c r="Q9" i="52"/>
  <c r="S9" i="52" s="1"/>
  <c r="L10" i="51"/>
  <c r="Q10" i="49"/>
  <c r="S10" i="49" s="1"/>
  <c r="K11" i="49"/>
  <c r="J11" i="49"/>
  <c r="M10" i="53"/>
  <c r="P10" i="53" s="1"/>
  <c r="K12" i="10" l="1"/>
  <c r="J12" i="10"/>
  <c r="L12" i="10" s="1"/>
  <c r="J13" i="10" s="1"/>
  <c r="K11" i="22"/>
  <c r="M11" i="22" s="1"/>
  <c r="P11" i="22" s="1"/>
  <c r="J11" i="22"/>
  <c r="L11" i="22" s="1"/>
  <c r="L10" i="8"/>
  <c r="J11" i="8" s="1"/>
  <c r="M10" i="8"/>
  <c r="P10" i="8" s="1"/>
  <c r="Q10" i="11"/>
  <c r="S10" i="11" s="1"/>
  <c r="Q11" i="7"/>
  <c r="S11" i="7" s="1"/>
  <c r="L11" i="7"/>
  <c r="J12" i="7" s="1"/>
  <c r="Q12" i="13"/>
  <c r="S12" i="13" s="1"/>
  <c r="J13" i="13"/>
  <c r="Q13" i="13" s="1"/>
  <c r="S13" i="13" s="1"/>
  <c r="M12" i="13"/>
  <c r="P12" i="13" s="1"/>
  <c r="Q11" i="17"/>
  <c r="S11" i="17" s="1"/>
  <c r="L11" i="17"/>
  <c r="J12" i="17" s="1"/>
  <c r="Q10" i="20"/>
  <c r="S10" i="20" s="1"/>
  <c r="J11" i="20"/>
  <c r="L11" i="20" s="1"/>
  <c r="J12" i="20" s="1"/>
  <c r="M10" i="20"/>
  <c r="P10" i="20" s="1"/>
  <c r="Q11" i="31"/>
  <c r="S11" i="31" s="1"/>
  <c r="J11" i="11"/>
  <c r="Q11" i="11" s="1"/>
  <c r="S11" i="11" s="1"/>
  <c r="J12" i="31"/>
  <c r="L12" i="31" s="1"/>
  <c r="K13" i="31" s="1"/>
  <c r="M13" i="31" s="1"/>
  <c r="P13" i="31" s="1"/>
  <c r="K12" i="24"/>
  <c r="Q12" i="24" s="1"/>
  <c r="S12" i="24" s="1"/>
  <c r="L10" i="12"/>
  <c r="M10" i="12"/>
  <c r="P10" i="12" s="1"/>
  <c r="Q10" i="12"/>
  <c r="S10" i="12" s="1"/>
  <c r="Q11" i="24"/>
  <c r="S11" i="24" s="1"/>
  <c r="K11" i="19"/>
  <c r="J11" i="19"/>
  <c r="M11" i="11"/>
  <c r="P11" i="11" s="1"/>
  <c r="K13" i="10"/>
  <c r="M13" i="10" s="1"/>
  <c r="P13" i="10" s="1"/>
  <c r="J10" i="21"/>
  <c r="Q10" i="21" s="1"/>
  <c r="S10" i="21" s="1"/>
  <c r="K11" i="26"/>
  <c r="M11" i="26" s="1"/>
  <c r="P11" i="26" s="1"/>
  <c r="M10" i="32"/>
  <c r="P10" i="32" s="1"/>
  <c r="J11" i="23"/>
  <c r="K11" i="23"/>
  <c r="Q10" i="23"/>
  <c r="S10" i="23" s="1"/>
  <c r="M10" i="23"/>
  <c r="P10" i="23" s="1"/>
  <c r="K12" i="9"/>
  <c r="J12" i="9"/>
  <c r="K11" i="15"/>
  <c r="J11" i="15"/>
  <c r="J11" i="18"/>
  <c r="K11" i="18"/>
  <c r="M10" i="21"/>
  <c r="P10" i="21" s="1"/>
  <c r="K11" i="32"/>
  <c r="L11" i="32" s="1"/>
  <c r="K12" i="32" s="1"/>
  <c r="M12" i="32" s="1"/>
  <c r="P12" i="32" s="1"/>
  <c r="J12" i="14"/>
  <c r="K12" i="14"/>
  <c r="Q10" i="32"/>
  <c r="S10" i="32" s="1"/>
  <c r="K11" i="48"/>
  <c r="M11" i="48" s="1"/>
  <c r="P11" i="48" s="1"/>
  <c r="Q11" i="30"/>
  <c r="S11" i="30" s="1"/>
  <c r="M11" i="30"/>
  <c r="P11" i="30" s="1"/>
  <c r="L10" i="28"/>
  <c r="J11" i="28" s="1"/>
  <c r="L12" i="33"/>
  <c r="K13" i="33" s="1"/>
  <c r="M10" i="28"/>
  <c r="P10" i="28" s="1"/>
  <c r="Q10" i="28"/>
  <c r="S10" i="28" s="1"/>
  <c r="L10" i="53"/>
  <c r="K11" i="53" s="1"/>
  <c r="M11" i="53" s="1"/>
  <c r="P11" i="53" s="1"/>
  <c r="K11" i="36"/>
  <c r="L11" i="36" s="1"/>
  <c r="J11" i="41"/>
  <c r="L11" i="41" s="1"/>
  <c r="J12" i="41" s="1"/>
  <c r="M12" i="33"/>
  <c r="P12" i="33" s="1"/>
  <c r="Q11" i="29"/>
  <c r="S11" i="29" s="1"/>
  <c r="L11" i="29"/>
  <c r="K12" i="29" s="1"/>
  <c r="Q13" i="27"/>
  <c r="S13" i="27" s="1"/>
  <c r="J11" i="16"/>
  <c r="K11" i="16"/>
  <c r="L11" i="25"/>
  <c r="J12" i="25" s="1"/>
  <c r="L11" i="54"/>
  <c r="J12" i="54" s="1"/>
  <c r="K11" i="40"/>
  <c r="L11" i="40" s="1"/>
  <c r="J12" i="40" s="1"/>
  <c r="L13" i="27"/>
  <c r="Q11" i="54"/>
  <c r="S11" i="54" s="1"/>
  <c r="K11" i="44"/>
  <c r="Q11" i="44" s="1"/>
  <c r="S11" i="44" s="1"/>
  <c r="J10" i="45"/>
  <c r="Q10" i="45" s="1"/>
  <c r="S10" i="45" s="1"/>
  <c r="K12" i="30"/>
  <c r="L12" i="30" s="1"/>
  <c r="M11" i="25"/>
  <c r="P11" i="25" s="1"/>
  <c r="Q11" i="25"/>
  <c r="S11" i="25" s="1"/>
  <c r="L11" i="37"/>
  <c r="M11" i="37"/>
  <c r="P11" i="37" s="1"/>
  <c r="Q11" i="37"/>
  <c r="S11" i="37" s="1"/>
  <c r="L11" i="35"/>
  <c r="K11" i="50"/>
  <c r="M11" i="50" s="1"/>
  <c r="P11" i="50" s="1"/>
  <c r="L12" i="34"/>
  <c r="Q12" i="34"/>
  <c r="S12" i="34" s="1"/>
  <c r="M12" i="34"/>
  <c r="P12" i="34" s="1"/>
  <c r="L11" i="38"/>
  <c r="J12" i="38" s="1"/>
  <c r="M11" i="41"/>
  <c r="P11" i="41" s="1"/>
  <c r="J10" i="52"/>
  <c r="L10" i="52" s="1"/>
  <c r="K11" i="52" s="1"/>
  <c r="K11" i="42"/>
  <c r="L11" i="42" s="1"/>
  <c r="J12" i="42" s="1"/>
  <c r="L11" i="47"/>
  <c r="K12" i="47" s="1"/>
  <c r="Q11" i="47"/>
  <c r="S11" i="47" s="1"/>
  <c r="L10" i="43"/>
  <c r="K11" i="43" s="1"/>
  <c r="K11" i="46"/>
  <c r="L11" i="46" s="1"/>
  <c r="K12" i="46" s="1"/>
  <c r="Q10" i="46"/>
  <c r="S10" i="46" s="1"/>
  <c r="M10" i="43"/>
  <c r="P10" i="43" s="1"/>
  <c r="Q10" i="43"/>
  <c r="S10" i="43" s="1"/>
  <c r="J11" i="39"/>
  <c r="K11" i="39"/>
  <c r="L11" i="49"/>
  <c r="K12" i="49" s="1"/>
  <c r="M10" i="52"/>
  <c r="P10" i="52" s="1"/>
  <c r="J11" i="51"/>
  <c r="K11" i="51"/>
  <c r="M11" i="49"/>
  <c r="P11" i="49" s="1"/>
  <c r="Q11" i="49"/>
  <c r="S11" i="49" s="1"/>
  <c r="Q11" i="22" l="1"/>
  <c r="S11" i="22" s="1"/>
  <c r="M12" i="10"/>
  <c r="P12" i="10" s="1"/>
  <c r="Q12" i="10"/>
  <c r="S12" i="10" s="1"/>
  <c r="K11" i="8"/>
  <c r="K12" i="7"/>
  <c r="M12" i="7" s="1"/>
  <c r="P12" i="7" s="1"/>
  <c r="K12" i="17"/>
  <c r="Q12" i="17" s="1"/>
  <c r="S12" i="17" s="1"/>
  <c r="L13" i="13"/>
  <c r="K14" i="13" s="1"/>
  <c r="M14" i="13" s="1"/>
  <c r="P14" i="13" s="1"/>
  <c r="K12" i="20"/>
  <c r="L12" i="20" s="1"/>
  <c r="J13" i="20" s="1"/>
  <c r="Q11" i="20"/>
  <c r="S11" i="20" s="1"/>
  <c r="L11" i="11"/>
  <c r="K12" i="11" s="1"/>
  <c r="J13" i="31"/>
  <c r="Q13" i="31" s="1"/>
  <c r="S13" i="31" s="1"/>
  <c r="L12" i="24"/>
  <c r="J13" i="24" s="1"/>
  <c r="Q12" i="31"/>
  <c r="S12" i="31" s="1"/>
  <c r="M12" i="24"/>
  <c r="P12" i="24" s="1"/>
  <c r="L11" i="19"/>
  <c r="J12" i="19" s="1"/>
  <c r="J14" i="13"/>
  <c r="L14" i="13" s="1"/>
  <c r="K15" i="13" s="1"/>
  <c r="M15" i="13" s="1"/>
  <c r="P15" i="13" s="1"/>
  <c r="J11" i="12"/>
  <c r="K11" i="12"/>
  <c r="M11" i="19"/>
  <c r="P11" i="19" s="1"/>
  <c r="Q11" i="19"/>
  <c r="S11" i="19" s="1"/>
  <c r="Q13" i="10"/>
  <c r="S13" i="10" s="1"/>
  <c r="L11" i="15"/>
  <c r="J12" i="15" s="1"/>
  <c r="L11" i="26"/>
  <c r="K12" i="26" s="1"/>
  <c r="L10" i="21"/>
  <c r="K11" i="21" s="1"/>
  <c r="M11" i="21" s="1"/>
  <c r="P11" i="21" s="1"/>
  <c r="Q11" i="26"/>
  <c r="S11" i="26" s="1"/>
  <c r="L13" i="10"/>
  <c r="K14" i="10" s="1"/>
  <c r="L12" i="9"/>
  <c r="K13" i="9" s="1"/>
  <c r="L11" i="23"/>
  <c r="J12" i="22"/>
  <c r="K12" i="22"/>
  <c r="Q12" i="9"/>
  <c r="S12" i="9" s="1"/>
  <c r="M12" i="9"/>
  <c r="P12" i="9" s="1"/>
  <c r="M11" i="23"/>
  <c r="P11" i="23" s="1"/>
  <c r="Q11" i="23"/>
  <c r="S11" i="23" s="1"/>
  <c r="M11" i="15"/>
  <c r="P11" i="15" s="1"/>
  <c r="Q11" i="15"/>
  <c r="S11" i="15" s="1"/>
  <c r="Q11" i="8"/>
  <c r="S11" i="8" s="1"/>
  <c r="M11" i="8"/>
  <c r="P11" i="8" s="1"/>
  <c r="L11" i="8"/>
  <c r="L11" i="18"/>
  <c r="J12" i="18" s="1"/>
  <c r="L11" i="48"/>
  <c r="K12" i="48" s="1"/>
  <c r="Q11" i="32"/>
  <c r="S11" i="32" s="1"/>
  <c r="M11" i="32"/>
  <c r="P11" i="32" s="1"/>
  <c r="Q11" i="18"/>
  <c r="S11" i="18" s="1"/>
  <c r="M11" i="18"/>
  <c r="P11" i="18" s="1"/>
  <c r="Q11" i="48"/>
  <c r="S11" i="48" s="1"/>
  <c r="J12" i="32"/>
  <c r="Q12" i="32" s="1"/>
  <c r="S12" i="32" s="1"/>
  <c r="M12" i="14"/>
  <c r="P12" i="14" s="1"/>
  <c r="Q12" i="14"/>
  <c r="S12" i="14" s="1"/>
  <c r="L12" i="14"/>
  <c r="K11" i="28"/>
  <c r="M11" i="28" s="1"/>
  <c r="P11" i="28" s="1"/>
  <c r="M12" i="30"/>
  <c r="P12" i="30" s="1"/>
  <c r="Q11" i="41"/>
  <c r="S11" i="41" s="1"/>
  <c r="J13" i="33"/>
  <c r="L13" i="33" s="1"/>
  <c r="K12" i="25"/>
  <c r="L12" i="25" s="1"/>
  <c r="J13" i="25" s="1"/>
  <c r="J12" i="29"/>
  <c r="Q12" i="29" s="1"/>
  <c r="S12" i="29" s="1"/>
  <c r="K12" i="54"/>
  <c r="Q12" i="54" s="1"/>
  <c r="S12" i="54" s="1"/>
  <c r="M11" i="40"/>
  <c r="P11" i="40" s="1"/>
  <c r="M11" i="36"/>
  <c r="P11" i="36" s="1"/>
  <c r="Q11" i="36"/>
  <c r="S11" i="36" s="1"/>
  <c r="J11" i="53"/>
  <c r="L11" i="53" s="1"/>
  <c r="K12" i="53" s="1"/>
  <c r="L11" i="16"/>
  <c r="K12" i="16" s="1"/>
  <c r="M11" i="44"/>
  <c r="P11" i="44" s="1"/>
  <c r="M11" i="16"/>
  <c r="P11" i="16" s="1"/>
  <c r="Q11" i="16"/>
  <c r="S11" i="16" s="1"/>
  <c r="Q11" i="40"/>
  <c r="S11" i="40" s="1"/>
  <c r="K12" i="40"/>
  <c r="L12" i="40" s="1"/>
  <c r="K13" i="40" s="1"/>
  <c r="M13" i="40" s="1"/>
  <c r="P13" i="40" s="1"/>
  <c r="L11" i="44"/>
  <c r="K12" i="44" s="1"/>
  <c r="M12" i="44" s="1"/>
  <c r="P12" i="44" s="1"/>
  <c r="M12" i="29"/>
  <c r="P12" i="29" s="1"/>
  <c r="L10" i="45"/>
  <c r="J11" i="45" s="1"/>
  <c r="J14" i="27"/>
  <c r="K14" i="27"/>
  <c r="Q12" i="30"/>
  <c r="S12" i="30" s="1"/>
  <c r="J13" i="30"/>
  <c r="K13" i="30"/>
  <c r="M13" i="30" s="1"/>
  <c r="P13" i="30" s="1"/>
  <c r="Q11" i="50"/>
  <c r="S11" i="50" s="1"/>
  <c r="K12" i="37"/>
  <c r="J12" i="37"/>
  <c r="J12" i="35"/>
  <c r="K12" i="35"/>
  <c r="Q10" i="52"/>
  <c r="S10" i="52" s="1"/>
  <c r="L11" i="50"/>
  <c r="K12" i="50" s="1"/>
  <c r="M12" i="50" s="1"/>
  <c r="P12" i="50" s="1"/>
  <c r="K12" i="41"/>
  <c r="M12" i="41" s="1"/>
  <c r="P12" i="41" s="1"/>
  <c r="K12" i="36"/>
  <c r="J12" i="36"/>
  <c r="J12" i="47"/>
  <c r="L12" i="47" s="1"/>
  <c r="M13" i="33"/>
  <c r="P13" i="33" s="1"/>
  <c r="M11" i="42"/>
  <c r="P11" i="42" s="1"/>
  <c r="Q11" i="42"/>
  <c r="S11" i="42" s="1"/>
  <c r="K12" i="38"/>
  <c r="M12" i="38" s="1"/>
  <c r="P12" i="38" s="1"/>
  <c r="K13" i="34"/>
  <c r="J13" i="34"/>
  <c r="M11" i="46"/>
  <c r="P11" i="46" s="1"/>
  <c r="J11" i="43"/>
  <c r="L11" i="43" s="1"/>
  <c r="Q11" i="46"/>
  <c r="S11" i="46" s="1"/>
  <c r="J12" i="46"/>
  <c r="Q12" i="46" s="1"/>
  <c r="S12" i="46" s="1"/>
  <c r="M12" i="46"/>
  <c r="P12" i="46" s="1"/>
  <c r="K12" i="42"/>
  <c r="M12" i="42" s="1"/>
  <c r="P12" i="42" s="1"/>
  <c r="J11" i="52"/>
  <c r="L11" i="52" s="1"/>
  <c r="M11" i="43"/>
  <c r="P11" i="43" s="1"/>
  <c r="Q11" i="39"/>
  <c r="S11" i="39" s="1"/>
  <c r="M11" i="39"/>
  <c r="P11" i="39" s="1"/>
  <c r="L11" i="39"/>
  <c r="L11" i="51"/>
  <c r="K12" i="51" s="1"/>
  <c r="J12" i="49"/>
  <c r="L12" i="49" s="1"/>
  <c r="K13" i="49" s="1"/>
  <c r="M12" i="47"/>
  <c r="P12" i="47" s="1"/>
  <c r="M11" i="52"/>
  <c r="P11" i="52" s="1"/>
  <c r="Q11" i="51"/>
  <c r="S11" i="51" s="1"/>
  <c r="M11" i="51"/>
  <c r="P11" i="51" s="1"/>
  <c r="M12" i="49"/>
  <c r="P12" i="49" s="1"/>
  <c r="M12" i="17" l="1"/>
  <c r="P12" i="17" s="1"/>
  <c r="L12" i="17"/>
  <c r="K13" i="17" s="1"/>
  <c r="Q12" i="7"/>
  <c r="S12" i="7" s="1"/>
  <c r="L12" i="7"/>
  <c r="J13" i="7" s="1"/>
  <c r="K13" i="20"/>
  <c r="M13" i="20" s="1"/>
  <c r="P13" i="20" s="1"/>
  <c r="Q12" i="20"/>
  <c r="S12" i="20" s="1"/>
  <c r="J12" i="11"/>
  <c r="L12" i="11" s="1"/>
  <c r="K13" i="11" s="1"/>
  <c r="L13" i="31"/>
  <c r="J14" i="31" s="1"/>
  <c r="M12" i="20"/>
  <c r="P12" i="20" s="1"/>
  <c r="K12" i="19"/>
  <c r="Q12" i="19" s="1"/>
  <c r="S12" i="19" s="1"/>
  <c r="K13" i="24"/>
  <c r="M13" i="24" s="1"/>
  <c r="P13" i="24" s="1"/>
  <c r="Q14" i="13"/>
  <c r="S14" i="13" s="1"/>
  <c r="J15" i="13"/>
  <c r="L15" i="13" s="1"/>
  <c r="K16" i="13" s="1"/>
  <c r="M16" i="13" s="1"/>
  <c r="P16" i="13" s="1"/>
  <c r="L11" i="12"/>
  <c r="J12" i="12" s="1"/>
  <c r="J12" i="48"/>
  <c r="L12" i="48" s="1"/>
  <c r="M11" i="12"/>
  <c r="P11" i="12" s="1"/>
  <c r="Q11" i="12"/>
  <c r="S11" i="12" s="1"/>
  <c r="J14" i="10"/>
  <c r="L14" i="10" s="1"/>
  <c r="J11" i="21"/>
  <c r="L11" i="21" s="1"/>
  <c r="K12" i="21" s="1"/>
  <c r="J13" i="9"/>
  <c r="Q13" i="9" s="1"/>
  <c r="S13" i="9" s="1"/>
  <c r="J12" i="26"/>
  <c r="L12" i="26" s="1"/>
  <c r="J13" i="26" s="1"/>
  <c r="K12" i="15"/>
  <c r="L12" i="15" s="1"/>
  <c r="J13" i="15" s="1"/>
  <c r="L12" i="22"/>
  <c r="K13" i="22" s="1"/>
  <c r="M13" i="22" s="1"/>
  <c r="P13" i="22" s="1"/>
  <c r="M12" i="11"/>
  <c r="P12" i="11" s="1"/>
  <c r="L12" i="32"/>
  <c r="J13" i="32" s="1"/>
  <c r="K12" i="18"/>
  <c r="L12" i="18" s="1"/>
  <c r="J13" i="18" s="1"/>
  <c r="K12" i="23"/>
  <c r="J12" i="23"/>
  <c r="M14" i="10"/>
  <c r="P14" i="10" s="1"/>
  <c r="M12" i="22"/>
  <c r="P12" i="22" s="1"/>
  <c r="Q12" i="22"/>
  <c r="S12" i="22" s="1"/>
  <c r="M13" i="9"/>
  <c r="P13" i="9" s="1"/>
  <c r="K12" i="8"/>
  <c r="J12" i="8"/>
  <c r="J13" i="17"/>
  <c r="K13" i="14"/>
  <c r="J13" i="14"/>
  <c r="Q13" i="33"/>
  <c r="S13" i="33" s="1"/>
  <c r="L12" i="54"/>
  <c r="J13" i="54" s="1"/>
  <c r="M12" i="25"/>
  <c r="P12" i="25" s="1"/>
  <c r="Q12" i="25"/>
  <c r="S12" i="25" s="1"/>
  <c r="J12" i="44"/>
  <c r="Q12" i="44" s="1"/>
  <c r="S12" i="44" s="1"/>
  <c r="M12" i="26"/>
  <c r="P12" i="26" s="1"/>
  <c r="Q11" i="28"/>
  <c r="S11" i="28" s="1"/>
  <c r="L11" i="28"/>
  <c r="K12" i="28" s="1"/>
  <c r="L12" i="29"/>
  <c r="J13" i="29" s="1"/>
  <c r="M12" i="54"/>
  <c r="P12" i="54" s="1"/>
  <c r="J12" i="53"/>
  <c r="Q12" i="53" s="1"/>
  <c r="S12" i="53" s="1"/>
  <c r="Q11" i="53"/>
  <c r="S11" i="53" s="1"/>
  <c r="M12" i="16"/>
  <c r="P12" i="16" s="1"/>
  <c r="J12" i="16"/>
  <c r="L12" i="16" s="1"/>
  <c r="Q12" i="40"/>
  <c r="S12" i="40" s="1"/>
  <c r="J13" i="40"/>
  <c r="Q13" i="40" s="1"/>
  <c r="S13" i="40" s="1"/>
  <c r="L14" i="27"/>
  <c r="K15" i="27" s="1"/>
  <c r="L12" i="36"/>
  <c r="K13" i="36" s="1"/>
  <c r="K11" i="45"/>
  <c r="Q11" i="45" s="1"/>
  <c r="S11" i="45" s="1"/>
  <c r="M12" i="40"/>
  <c r="P12" i="40" s="1"/>
  <c r="L12" i="38"/>
  <c r="K13" i="38" s="1"/>
  <c r="Q13" i="30"/>
  <c r="S13" i="30" s="1"/>
  <c r="M14" i="27"/>
  <c r="P14" i="27" s="1"/>
  <c r="Q14" i="27"/>
  <c r="S14" i="27" s="1"/>
  <c r="K13" i="25"/>
  <c r="L13" i="25" s="1"/>
  <c r="L12" i="35"/>
  <c r="J13" i="35" s="1"/>
  <c r="L13" i="30"/>
  <c r="L12" i="37"/>
  <c r="K13" i="37" s="1"/>
  <c r="Q12" i="47"/>
  <c r="S12" i="47" s="1"/>
  <c r="Q12" i="41"/>
  <c r="S12" i="41" s="1"/>
  <c r="Q12" i="37"/>
  <c r="S12" i="37" s="1"/>
  <c r="M12" i="37"/>
  <c r="P12" i="37" s="1"/>
  <c r="L12" i="41"/>
  <c r="J13" i="41" s="1"/>
  <c r="J12" i="50"/>
  <c r="L12" i="50" s="1"/>
  <c r="J13" i="50" s="1"/>
  <c r="M12" i="35"/>
  <c r="P12" i="35" s="1"/>
  <c r="Q12" i="35"/>
  <c r="S12" i="35" s="1"/>
  <c r="M12" i="53"/>
  <c r="P12" i="53" s="1"/>
  <c r="J14" i="33"/>
  <c r="K14" i="33"/>
  <c r="Q12" i="38"/>
  <c r="S12" i="38" s="1"/>
  <c r="M12" i="36"/>
  <c r="P12" i="36" s="1"/>
  <c r="Q12" i="36"/>
  <c r="S12" i="36" s="1"/>
  <c r="Q11" i="43"/>
  <c r="S11" i="43" s="1"/>
  <c r="L13" i="34"/>
  <c r="J14" i="34" s="1"/>
  <c r="Q11" i="52"/>
  <c r="S11" i="52" s="1"/>
  <c r="M13" i="34"/>
  <c r="P13" i="34" s="1"/>
  <c r="Q13" i="34"/>
  <c r="S13" i="34" s="1"/>
  <c r="L12" i="46"/>
  <c r="K13" i="46" s="1"/>
  <c r="K12" i="52"/>
  <c r="M12" i="52" s="1"/>
  <c r="P12" i="52" s="1"/>
  <c r="J12" i="52"/>
  <c r="L12" i="42"/>
  <c r="Q12" i="42"/>
  <c r="S12" i="42" s="1"/>
  <c r="K12" i="43"/>
  <c r="J12" i="43"/>
  <c r="J12" i="39"/>
  <c r="K12" i="39"/>
  <c r="Q12" i="49"/>
  <c r="S12" i="49" s="1"/>
  <c r="M12" i="48"/>
  <c r="P12" i="48" s="1"/>
  <c r="J12" i="51"/>
  <c r="L12" i="51" s="1"/>
  <c r="J13" i="51" s="1"/>
  <c r="K13" i="47"/>
  <c r="J13" i="47"/>
  <c r="J13" i="49"/>
  <c r="L13" i="49" s="1"/>
  <c r="J14" i="49" s="1"/>
  <c r="M12" i="51"/>
  <c r="P12" i="51" s="1"/>
  <c r="M13" i="49"/>
  <c r="P13" i="49" s="1"/>
  <c r="K13" i="7" l="1"/>
  <c r="Q13" i="7" s="1"/>
  <c r="S13" i="7" s="1"/>
  <c r="Q13" i="20"/>
  <c r="S13" i="20" s="1"/>
  <c r="L13" i="20"/>
  <c r="K14" i="20" s="1"/>
  <c r="M14" i="20" s="1"/>
  <c r="P14" i="20" s="1"/>
  <c r="Q12" i="11"/>
  <c r="S12" i="11" s="1"/>
  <c r="K14" i="31"/>
  <c r="L14" i="31" s="1"/>
  <c r="K15" i="31" s="1"/>
  <c r="M15" i="31" s="1"/>
  <c r="P15" i="31" s="1"/>
  <c r="Q12" i="48"/>
  <c r="S12" i="48" s="1"/>
  <c r="L13" i="7"/>
  <c r="K14" i="7" s="1"/>
  <c r="M12" i="19"/>
  <c r="P12" i="19" s="1"/>
  <c r="L12" i="19"/>
  <c r="K13" i="19" s="1"/>
  <c r="M13" i="19" s="1"/>
  <c r="P13" i="19" s="1"/>
  <c r="Q13" i="24"/>
  <c r="S13" i="24" s="1"/>
  <c r="L13" i="24"/>
  <c r="K14" i="24" s="1"/>
  <c r="M14" i="24" s="1"/>
  <c r="P14" i="24" s="1"/>
  <c r="J16" i="13"/>
  <c r="Q16" i="13" s="1"/>
  <c r="S16" i="13" s="1"/>
  <c r="K13" i="32"/>
  <c r="M13" i="32" s="1"/>
  <c r="P13" i="32" s="1"/>
  <c r="J13" i="11"/>
  <c r="Q13" i="11" s="1"/>
  <c r="S13" i="11" s="1"/>
  <c r="K12" i="12"/>
  <c r="Q12" i="12" s="1"/>
  <c r="S12" i="12" s="1"/>
  <c r="Q15" i="13"/>
  <c r="S15" i="13" s="1"/>
  <c r="L13" i="9"/>
  <c r="Q12" i="26"/>
  <c r="S12" i="26" s="1"/>
  <c r="Q12" i="18"/>
  <c r="S12" i="18" s="1"/>
  <c r="Q14" i="10"/>
  <c r="S14" i="10" s="1"/>
  <c r="Q11" i="21"/>
  <c r="S11" i="21" s="1"/>
  <c r="J12" i="21"/>
  <c r="Q12" i="21" s="1"/>
  <c r="S12" i="21" s="1"/>
  <c r="J13" i="22"/>
  <c r="L13" i="22" s="1"/>
  <c r="K14" i="22" s="1"/>
  <c r="Q12" i="15"/>
  <c r="S12" i="15" s="1"/>
  <c r="M12" i="15"/>
  <c r="P12" i="15" s="1"/>
  <c r="L12" i="8"/>
  <c r="K13" i="8" s="1"/>
  <c r="M12" i="18"/>
  <c r="P12" i="18" s="1"/>
  <c r="K13" i="15"/>
  <c r="L13" i="15" s="1"/>
  <c r="K14" i="15" s="1"/>
  <c r="M13" i="11"/>
  <c r="P13" i="11" s="1"/>
  <c r="K13" i="18"/>
  <c r="M13" i="18" s="1"/>
  <c r="P13" i="18" s="1"/>
  <c r="L12" i="23"/>
  <c r="J13" i="23" s="1"/>
  <c r="M12" i="23"/>
  <c r="P12" i="23" s="1"/>
  <c r="Q12" i="23"/>
  <c r="S12" i="23" s="1"/>
  <c r="K15" i="10"/>
  <c r="J15" i="10"/>
  <c r="M12" i="8"/>
  <c r="P12" i="8" s="1"/>
  <c r="Q12" i="8"/>
  <c r="S12" i="8" s="1"/>
  <c r="J12" i="28"/>
  <c r="L12" i="28" s="1"/>
  <c r="K13" i="28" s="1"/>
  <c r="K13" i="54"/>
  <c r="M13" i="54" s="1"/>
  <c r="P13" i="54" s="1"/>
  <c r="L13" i="17"/>
  <c r="Q13" i="17"/>
  <c r="S13" i="17" s="1"/>
  <c r="M13" i="17"/>
  <c r="P13" i="17" s="1"/>
  <c r="M12" i="21"/>
  <c r="P12" i="21" s="1"/>
  <c r="L13" i="14"/>
  <c r="M13" i="14"/>
  <c r="P13" i="14" s="1"/>
  <c r="Q13" i="14"/>
  <c r="S13" i="14" s="1"/>
  <c r="K13" i="26"/>
  <c r="M13" i="26" s="1"/>
  <c r="P13" i="26" s="1"/>
  <c r="L12" i="44"/>
  <c r="J13" i="44" s="1"/>
  <c r="K13" i="29"/>
  <c r="M13" i="29" s="1"/>
  <c r="P13" i="29" s="1"/>
  <c r="L12" i="53"/>
  <c r="J13" i="53" s="1"/>
  <c r="M12" i="28"/>
  <c r="P12" i="28" s="1"/>
  <c r="L13" i="40"/>
  <c r="K14" i="40" s="1"/>
  <c r="M14" i="40" s="1"/>
  <c r="P14" i="40" s="1"/>
  <c r="J13" i="38"/>
  <c r="L13" i="38" s="1"/>
  <c r="J13" i="36"/>
  <c r="L13" i="36" s="1"/>
  <c r="J15" i="27"/>
  <c r="Q15" i="27" s="1"/>
  <c r="S15" i="27" s="1"/>
  <c r="J13" i="16"/>
  <c r="K13" i="16"/>
  <c r="Q12" i="16"/>
  <c r="S12" i="16" s="1"/>
  <c r="Q13" i="25"/>
  <c r="S13" i="25" s="1"/>
  <c r="L11" i="45"/>
  <c r="K12" i="45" s="1"/>
  <c r="M12" i="45" s="1"/>
  <c r="P12" i="45" s="1"/>
  <c r="M11" i="45"/>
  <c r="P11" i="45" s="1"/>
  <c r="M15" i="27"/>
  <c r="P15" i="27" s="1"/>
  <c r="M13" i="25"/>
  <c r="P13" i="25" s="1"/>
  <c r="K13" i="41"/>
  <c r="L13" i="41" s="1"/>
  <c r="K14" i="41" s="1"/>
  <c r="K14" i="25"/>
  <c r="J14" i="25"/>
  <c r="K13" i="50"/>
  <c r="M13" i="50" s="1"/>
  <c r="P13" i="50" s="1"/>
  <c r="K13" i="35"/>
  <c r="L13" i="35" s="1"/>
  <c r="K14" i="30"/>
  <c r="J14" i="30"/>
  <c r="Q12" i="50"/>
  <c r="S12" i="50" s="1"/>
  <c r="J13" i="37"/>
  <c r="L13" i="37" s="1"/>
  <c r="J13" i="46"/>
  <c r="L13" i="46" s="1"/>
  <c r="K14" i="46" s="1"/>
  <c r="M14" i="46" s="1"/>
  <c r="P14" i="46" s="1"/>
  <c r="M13" i="37"/>
  <c r="P13" i="37" s="1"/>
  <c r="L14" i="33"/>
  <c r="J15" i="33" s="1"/>
  <c r="Q14" i="33"/>
  <c r="S14" i="33" s="1"/>
  <c r="M14" i="33"/>
  <c r="P14" i="33" s="1"/>
  <c r="M13" i="36"/>
  <c r="P13" i="36" s="1"/>
  <c r="L12" i="52"/>
  <c r="K13" i="52" s="1"/>
  <c r="K14" i="34"/>
  <c r="Q14" i="34" s="1"/>
  <c r="S14" i="34" s="1"/>
  <c r="L13" i="47"/>
  <c r="J14" i="47" s="1"/>
  <c r="Q12" i="52"/>
  <c r="S12" i="52" s="1"/>
  <c r="L12" i="43"/>
  <c r="K13" i="43" s="1"/>
  <c r="M13" i="38"/>
  <c r="P13" i="38" s="1"/>
  <c r="M13" i="46"/>
  <c r="P13" i="46" s="1"/>
  <c r="K13" i="42"/>
  <c r="J13" i="42"/>
  <c r="L12" i="39"/>
  <c r="K13" i="39" s="1"/>
  <c r="M12" i="43"/>
  <c r="P12" i="43" s="1"/>
  <c r="Q12" i="43"/>
  <c r="S12" i="43" s="1"/>
  <c r="Q12" i="51"/>
  <c r="S12" i="51" s="1"/>
  <c r="Q12" i="39"/>
  <c r="S12" i="39" s="1"/>
  <c r="M12" i="39"/>
  <c r="P12" i="39" s="1"/>
  <c r="K13" i="51"/>
  <c r="L13" i="51" s="1"/>
  <c r="J13" i="48"/>
  <c r="K13" i="48"/>
  <c r="M13" i="47"/>
  <c r="P13" i="47" s="1"/>
  <c r="Q13" i="47"/>
  <c r="S13" i="47" s="1"/>
  <c r="K14" i="49"/>
  <c r="M14" i="49" s="1"/>
  <c r="P14" i="49" s="1"/>
  <c r="Q13" i="49"/>
  <c r="S13" i="49" s="1"/>
  <c r="M13" i="7" l="1"/>
  <c r="P13" i="7" s="1"/>
  <c r="J14" i="20"/>
  <c r="L14" i="20" s="1"/>
  <c r="K15" i="20" s="1"/>
  <c r="M15" i="20" s="1"/>
  <c r="P15" i="20" s="1"/>
  <c r="J14" i="7"/>
  <c r="Q14" i="7" s="1"/>
  <c r="S14" i="7" s="1"/>
  <c r="M14" i="31"/>
  <c r="P14" i="31" s="1"/>
  <c r="Q14" i="31"/>
  <c r="S14" i="31" s="1"/>
  <c r="L13" i="32"/>
  <c r="J14" i="32" s="1"/>
  <c r="J13" i="19"/>
  <c r="L13" i="19" s="1"/>
  <c r="K14" i="19" s="1"/>
  <c r="J14" i="24"/>
  <c r="L14" i="24" s="1"/>
  <c r="K15" i="24" s="1"/>
  <c r="M15" i="24" s="1"/>
  <c r="P15" i="24" s="1"/>
  <c r="M14" i="7"/>
  <c r="P14" i="7" s="1"/>
  <c r="Q13" i="32"/>
  <c r="S13" i="32" s="1"/>
  <c r="M12" i="12"/>
  <c r="P12" i="12" s="1"/>
  <c r="L16" i="13"/>
  <c r="J17" i="13" s="1"/>
  <c r="L13" i="11"/>
  <c r="K14" i="11" s="1"/>
  <c r="L12" i="12"/>
  <c r="L12" i="21"/>
  <c r="K13" i="21" s="1"/>
  <c r="M13" i="21" s="1"/>
  <c r="P13" i="21" s="1"/>
  <c r="J13" i="8"/>
  <c r="L13" i="8" s="1"/>
  <c r="J14" i="22"/>
  <c r="Q14" i="22" s="1"/>
  <c r="S14" i="22" s="1"/>
  <c r="Q13" i="22"/>
  <c r="S13" i="22" s="1"/>
  <c r="K14" i="9"/>
  <c r="J14" i="9"/>
  <c r="M13" i="15"/>
  <c r="P13" i="15" s="1"/>
  <c r="Q13" i="15"/>
  <c r="S13" i="15" s="1"/>
  <c r="Q13" i="54"/>
  <c r="S13" i="54" s="1"/>
  <c r="Q13" i="18"/>
  <c r="S13" i="18" s="1"/>
  <c r="L15" i="10"/>
  <c r="K16" i="10" s="1"/>
  <c r="K13" i="23"/>
  <c r="L13" i="23" s="1"/>
  <c r="L13" i="54"/>
  <c r="K14" i="54" s="1"/>
  <c r="L13" i="18"/>
  <c r="K14" i="18" s="1"/>
  <c r="J14" i="15"/>
  <c r="L14" i="15" s="1"/>
  <c r="J13" i="28"/>
  <c r="L13" i="28" s="1"/>
  <c r="K14" i="28" s="1"/>
  <c r="M14" i="28" s="1"/>
  <c r="P14" i="28" s="1"/>
  <c r="Q15" i="10"/>
  <c r="S15" i="10" s="1"/>
  <c r="M15" i="10"/>
  <c r="P15" i="10" s="1"/>
  <c r="Q12" i="28"/>
  <c r="S12" i="28" s="1"/>
  <c r="M14" i="15"/>
  <c r="P14" i="15" s="1"/>
  <c r="M13" i="8"/>
  <c r="P13" i="8" s="1"/>
  <c r="K14" i="17"/>
  <c r="J14" i="17"/>
  <c r="J14" i="14"/>
  <c r="K14" i="14"/>
  <c r="Q13" i="26"/>
  <c r="S13" i="26" s="1"/>
  <c r="K13" i="53"/>
  <c r="Q13" i="53" s="1"/>
  <c r="S13" i="53" s="1"/>
  <c r="L13" i="26"/>
  <c r="Q13" i="38"/>
  <c r="S13" i="38" s="1"/>
  <c r="K13" i="44"/>
  <c r="M13" i="44" s="1"/>
  <c r="P13" i="44" s="1"/>
  <c r="Q13" i="29"/>
  <c r="S13" i="29" s="1"/>
  <c r="L13" i="29"/>
  <c r="K14" i="29" s="1"/>
  <c r="M14" i="22"/>
  <c r="P14" i="22" s="1"/>
  <c r="J12" i="45"/>
  <c r="L12" i="45" s="1"/>
  <c r="K13" i="45" s="1"/>
  <c r="M13" i="45" s="1"/>
  <c r="P13" i="45" s="1"/>
  <c r="J14" i="40"/>
  <c r="L14" i="40" s="1"/>
  <c r="K15" i="40" s="1"/>
  <c r="M15" i="40" s="1"/>
  <c r="P15" i="40" s="1"/>
  <c r="M13" i="28"/>
  <c r="P13" i="28" s="1"/>
  <c r="L15" i="27"/>
  <c r="J16" i="27" s="1"/>
  <c r="Q13" i="36"/>
  <c r="S13" i="36" s="1"/>
  <c r="Q13" i="41"/>
  <c r="S13" i="41" s="1"/>
  <c r="M13" i="41"/>
  <c r="P13" i="41" s="1"/>
  <c r="M13" i="16"/>
  <c r="P13" i="16" s="1"/>
  <c r="Q13" i="16"/>
  <c r="S13" i="16" s="1"/>
  <c r="L13" i="16"/>
  <c r="L14" i="30"/>
  <c r="K15" i="30" s="1"/>
  <c r="Q14" i="25"/>
  <c r="S14" i="25" s="1"/>
  <c r="L14" i="25"/>
  <c r="J15" i="31"/>
  <c r="M14" i="25"/>
  <c r="P14" i="25" s="1"/>
  <c r="Q13" i="37"/>
  <c r="S13" i="37" s="1"/>
  <c r="K14" i="35"/>
  <c r="M14" i="35" s="1"/>
  <c r="P14" i="35" s="1"/>
  <c r="J14" i="35"/>
  <c r="J14" i="37"/>
  <c r="K14" i="37"/>
  <c r="Q13" i="50"/>
  <c r="S13" i="50" s="1"/>
  <c r="L13" i="50"/>
  <c r="M13" i="35"/>
  <c r="P13" i="35" s="1"/>
  <c r="Q13" i="35"/>
  <c r="S13" i="35" s="1"/>
  <c r="M14" i="30"/>
  <c r="P14" i="30" s="1"/>
  <c r="Q14" i="30"/>
  <c r="S14" i="30" s="1"/>
  <c r="Q13" i="46"/>
  <c r="S13" i="46" s="1"/>
  <c r="J13" i="43"/>
  <c r="L13" i="43" s="1"/>
  <c r="K14" i="43" s="1"/>
  <c r="K14" i="47"/>
  <c r="M14" i="47" s="1"/>
  <c r="P14" i="47" s="1"/>
  <c r="K15" i="33"/>
  <c r="L15" i="33" s="1"/>
  <c r="J14" i="36"/>
  <c r="K14" i="36"/>
  <c r="L14" i="34"/>
  <c r="J15" i="34" s="1"/>
  <c r="M14" i="34"/>
  <c r="P14" i="34" s="1"/>
  <c r="L13" i="42"/>
  <c r="K14" i="42" s="1"/>
  <c r="M14" i="42" s="1"/>
  <c r="P14" i="42" s="1"/>
  <c r="J14" i="41"/>
  <c r="Q14" i="41" s="1"/>
  <c r="S14" i="41" s="1"/>
  <c r="J13" i="52"/>
  <c r="L13" i="52" s="1"/>
  <c r="M13" i="52"/>
  <c r="P13" i="52" s="1"/>
  <c r="J14" i="46"/>
  <c r="L14" i="46" s="1"/>
  <c r="K15" i="46" s="1"/>
  <c r="M15" i="46" s="1"/>
  <c r="P15" i="46" s="1"/>
  <c r="M14" i="41"/>
  <c r="P14" i="41" s="1"/>
  <c r="L13" i="48"/>
  <c r="J14" i="48" s="1"/>
  <c r="J14" i="38"/>
  <c r="K14" i="38"/>
  <c r="M13" i="42"/>
  <c r="P13" i="42" s="1"/>
  <c r="Q13" i="42"/>
  <c r="S13" i="42" s="1"/>
  <c r="J13" i="39"/>
  <c r="L13" i="39" s="1"/>
  <c r="Q13" i="51"/>
  <c r="S13" i="51" s="1"/>
  <c r="M13" i="51"/>
  <c r="P13" i="51" s="1"/>
  <c r="M13" i="43"/>
  <c r="P13" i="43" s="1"/>
  <c r="K14" i="51"/>
  <c r="M14" i="51" s="1"/>
  <c r="P14" i="51" s="1"/>
  <c r="J14" i="51"/>
  <c r="M13" i="39"/>
  <c r="P13" i="39" s="1"/>
  <c r="M13" i="48"/>
  <c r="P13" i="48" s="1"/>
  <c r="Q13" i="48"/>
  <c r="S13" i="48" s="1"/>
  <c r="L14" i="49"/>
  <c r="Q14" i="49"/>
  <c r="S14" i="49" s="1"/>
  <c r="J15" i="20" l="1"/>
  <c r="Q15" i="20" s="1"/>
  <c r="S15" i="20" s="1"/>
  <c r="Q14" i="20"/>
  <c r="S14" i="20" s="1"/>
  <c r="K14" i="32"/>
  <c r="M14" i="32" s="1"/>
  <c r="P14" i="32" s="1"/>
  <c r="L14" i="7"/>
  <c r="J15" i="7" s="1"/>
  <c r="Q13" i="19"/>
  <c r="S13" i="19" s="1"/>
  <c r="J14" i="19"/>
  <c r="L14" i="19" s="1"/>
  <c r="Q14" i="24"/>
  <c r="S14" i="24" s="1"/>
  <c r="J15" i="24"/>
  <c r="L15" i="24" s="1"/>
  <c r="K16" i="24" s="1"/>
  <c r="M16" i="24" s="1"/>
  <c r="P16" i="24" s="1"/>
  <c r="Q13" i="8"/>
  <c r="S13" i="8" s="1"/>
  <c r="K17" i="13"/>
  <c r="M17" i="13" s="1"/>
  <c r="P17" i="13" s="1"/>
  <c r="L14" i="22"/>
  <c r="J15" i="22" s="1"/>
  <c r="J14" i="11"/>
  <c r="Q14" i="11" s="1"/>
  <c r="S14" i="11" s="1"/>
  <c r="K13" i="12"/>
  <c r="J13" i="12"/>
  <c r="J13" i="21"/>
  <c r="L14" i="9"/>
  <c r="K15" i="9" s="1"/>
  <c r="Q14" i="9"/>
  <c r="S14" i="9" s="1"/>
  <c r="M14" i="9"/>
  <c r="P14" i="9" s="1"/>
  <c r="J16" i="10"/>
  <c r="L16" i="10" s="1"/>
  <c r="K17" i="10" s="1"/>
  <c r="J14" i="54"/>
  <c r="L14" i="54" s="1"/>
  <c r="J15" i="54" s="1"/>
  <c r="J14" i="18"/>
  <c r="L14" i="18" s="1"/>
  <c r="J15" i="18" s="1"/>
  <c r="Q13" i="23"/>
  <c r="S13" i="23" s="1"/>
  <c r="M14" i="19"/>
  <c r="P14" i="19" s="1"/>
  <c r="M13" i="23"/>
  <c r="P13" i="23" s="1"/>
  <c r="J14" i="23"/>
  <c r="K14" i="23"/>
  <c r="M14" i="23" s="1"/>
  <c r="P14" i="23" s="1"/>
  <c r="M14" i="11"/>
  <c r="P14" i="11" s="1"/>
  <c r="Q14" i="15"/>
  <c r="S14" i="15" s="1"/>
  <c r="Q13" i="28"/>
  <c r="S13" i="28" s="1"/>
  <c r="L14" i="17"/>
  <c r="J15" i="17" s="1"/>
  <c r="M16" i="10"/>
  <c r="P16" i="10" s="1"/>
  <c r="M13" i="53"/>
  <c r="P13" i="53" s="1"/>
  <c r="L13" i="53"/>
  <c r="K14" i="53" s="1"/>
  <c r="M14" i="53" s="1"/>
  <c r="P14" i="53" s="1"/>
  <c r="L14" i="14"/>
  <c r="J15" i="14" s="1"/>
  <c r="J14" i="8"/>
  <c r="K14" i="8"/>
  <c r="M14" i="8" s="1"/>
  <c r="P14" i="8" s="1"/>
  <c r="K15" i="15"/>
  <c r="J15" i="15"/>
  <c r="M14" i="17"/>
  <c r="P14" i="17" s="1"/>
  <c r="Q14" i="17"/>
  <c r="S14" i="17" s="1"/>
  <c r="M14" i="14"/>
  <c r="P14" i="14" s="1"/>
  <c r="Q14" i="14"/>
  <c r="S14" i="14" s="1"/>
  <c r="M14" i="18"/>
  <c r="P14" i="18" s="1"/>
  <c r="Q13" i="44"/>
  <c r="S13" i="44" s="1"/>
  <c r="L13" i="44"/>
  <c r="J14" i="44" s="1"/>
  <c r="J14" i="26"/>
  <c r="K14" i="26"/>
  <c r="J14" i="28"/>
  <c r="L14" i="28" s="1"/>
  <c r="J15" i="28" s="1"/>
  <c r="J14" i="29"/>
  <c r="Q14" i="29" s="1"/>
  <c r="S14" i="29" s="1"/>
  <c r="J15" i="40"/>
  <c r="L15" i="40" s="1"/>
  <c r="J16" i="40" s="1"/>
  <c r="Q14" i="40"/>
  <c r="S14" i="40" s="1"/>
  <c r="J13" i="45"/>
  <c r="L13" i="45" s="1"/>
  <c r="K14" i="45" s="1"/>
  <c r="Q12" i="45"/>
  <c r="S12" i="45" s="1"/>
  <c r="K16" i="27"/>
  <c r="L16" i="27" s="1"/>
  <c r="L14" i="35"/>
  <c r="K15" i="35" s="1"/>
  <c r="M15" i="35" s="1"/>
  <c r="P15" i="35" s="1"/>
  <c r="Q14" i="37"/>
  <c r="S14" i="37" s="1"/>
  <c r="J14" i="16"/>
  <c r="K14" i="16"/>
  <c r="J15" i="30"/>
  <c r="L15" i="30" s="1"/>
  <c r="J16" i="30" s="1"/>
  <c r="M14" i="29"/>
  <c r="P14" i="29" s="1"/>
  <c r="M14" i="37"/>
  <c r="P14" i="37" s="1"/>
  <c r="Q14" i="35"/>
  <c r="S14" i="35" s="1"/>
  <c r="L14" i="32"/>
  <c r="Q14" i="32"/>
  <c r="S14" i="32" s="1"/>
  <c r="L15" i="31"/>
  <c r="Q15" i="31"/>
  <c r="S15" i="31" s="1"/>
  <c r="Q13" i="43"/>
  <c r="S13" i="43" s="1"/>
  <c r="K15" i="25"/>
  <c r="J15" i="25"/>
  <c r="L14" i="37"/>
  <c r="K15" i="37" s="1"/>
  <c r="K14" i="50"/>
  <c r="J14" i="50"/>
  <c r="K14" i="48"/>
  <c r="Q14" i="48" s="1"/>
  <c r="S14" i="48" s="1"/>
  <c r="M15" i="30"/>
  <c r="P15" i="30" s="1"/>
  <c r="M14" i="54"/>
  <c r="P14" i="54" s="1"/>
  <c r="J14" i="43"/>
  <c r="Q14" i="43" s="1"/>
  <c r="S14" i="43" s="1"/>
  <c r="L14" i="47"/>
  <c r="K15" i="47" s="1"/>
  <c r="Q15" i="33"/>
  <c r="S15" i="33" s="1"/>
  <c r="M15" i="33"/>
  <c r="P15" i="33" s="1"/>
  <c r="K16" i="33"/>
  <c r="J16" i="33"/>
  <c r="Q14" i="47"/>
  <c r="S14" i="47" s="1"/>
  <c r="L14" i="38"/>
  <c r="J15" i="38" s="1"/>
  <c r="K15" i="34"/>
  <c r="Q15" i="34" s="1"/>
  <c r="S15" i="34" s="1"/>
  <c r="L14" i="36"/>
  <c r="M14" i="36"/>
  <c r="P14" i="36" s="1"/>
  <c r="Q14" i="36"/>
  <c r="S14" i="36" s="1"/>
  <c r="L14" i="41"/>
  <c r="Q13" i="52"/>
  <c r="S13" i="52" s="1"/>
  <c r="Q13" i="39"/>
  <c r="S13" i="39" s="1"/>
  <c r="K14" i="52"/>
  <c r="J14" i="52"/>
  <c r="J14" i="42"/>
  <c r="L14" i="42" s="1"/>
  <c r="J15" i="42" s="1"/>
  <c r="Q14" i="46"/>
  <c r="S14" i="46" s="1"/>
  <c r="J15" i="46"/>
  <c r="L15" i="46" s="1"/>
  <c r="K16" i="46" s="1"/>
  <c r="M16" i="46" s="1"/>
  <c r="P16" i="46" s="1"/>
  <c r="L14" i="51"/>
  <c r="K15" i="51" s="1"/>
  <c r="M15" i="51" s="1"/>
  <c r="P15" i="51" s="1"/>
  <c r="J14" i="39"/>
  <c r="K14" i="39"/>
  <c r="M14" i="38"/>
  <c r="P14" i="38" s="1"/>
  <c r="Q14" i="38"/>
  <c r="S14" i="38" s="1"/>
  <c r="Q14" i="51"/>
  <c r="S14" i="51" s="1"/>
  <c r="M14" i="43"/>
  <c r="P14" i="43" s="1"/>
  <c r="J15" i="49"/>
  <c r="K15" i="49"/>
  <c r="L15" i="20" l="1"/>
  <c r="J16" i="20" s="1"/>
  <c r="K15" i="7"/>
  <c r="M15" i="7" s="1"/>
  <c r="P15" i="7" s="1"/>
  <c r="Q14" i="19"/>
  <c r="S14" i="19" s="1"/>
  <c r="K16" i="20"/>
  <c r="L16" i="20" s="1"/>
  <c r="K17" i="20" s="1"/>
  <c r="J16" i="24"/>
  <c r="L16" i="24" s="1"/>
  <c r="J17" i="24" s="1"/>
  <c r="Q15" i="24"/>
  <c r="S15" i="24" s="1"/>
  <c r="L14" i="11"/>
  <c r="K15" i="11" s="1"/>
  <c r="M15" i="11" s="1"/>
  <c r="P15" i="11" s="1"/>
  <c r="Q15" i="7"/>
  <c r="S15" i="7" s="1"/>
  <c r="K15" i="22"/>
  <c r="L15" i="22" s="1"/>
  <c r="K16" i="22" s="1"/>
  <c r="L17" i="13"/>
  <c r="J18" i="13" s="1"/>
  <c r="Q17" i="13"/>
  <c r="S17" i="13" s="1"/>
  <c r="Q14" i="54"/>
  <c r="S14" i="54" s="1"/>
  <c r="L13" i="12"/>
  <c r="K14" i="12" s="1"/>
  <c r="M14" i="12" s="1"/>
  <c r="P14" i="12" s="1"/>
  <c r="Q13" i="12"/>
  <c r="S13" i="12" s="1"/>
  <c r="M13" i="12"/>
  <c r="P13" i="12" s="1"/>
  <c r="J15" i="9"/>
  <c r="L15" i="9" s="1"/>
  <c r="L13" i="21"/>
  <c r="Q13" i="21"/>
  <c r="S13" i="21" s="1"/>
  <c r="Q14" i="18"/>
  <c r="S14" i="18" s="1"/>
  <c r="Q16" i="10"/>
  <c r="S16" i="10" s="1"/>
  <c r="J17" i="10"/>
  <c r="L17" i="10" s="1"/>
  <c r="M15" i="9"/>
  <c r="P15" i="9" s="1"/>
  <c r="Q14" i="23"/>
  <c r="S14" i="23" s="1"/>
  <c r="J15" i="19"/>
  <c r="K15" i="19"/>
  <c r="L14" i="23"/>
  <c r="K15" i="23" s="1"/>
  <c r="M15" i="23" s="1"/>
  <c r="P15" i="23" s="1"/>
  <c r="J14" i="53"/>
  <c r="L14" i="53" s="1"/>
  <c r="J15" i="53" s="1"/>
  <c r="K15" i="17"/>
  <c r="Q15" i="17" s="1"/>
  <c r="S15" i="17" s="1"/>
  <c r="M17" i="10"/>
  <c r="P17" i="10" s="1"/>
  <c r="K15" i="14"/>
  <c r="L15" i="14" s="1"/>
  <c r="L15" i="15"/>
  <c r="Q15" i="15"/>
  <c r="S15" i="15" s="1"/>
  <c r="M15" i="15"/>
  <c r="P15" i="15" s="1"/>
  <c r="Q14" i="8"/>
  <c r="S14" i="8" s="1"/>
  <c r="L14" i="8"/>
  <c r="K15" i="18"/>
  <c r="M15" i="18" s="1"/>
  <c r="P15" i="18" s="1"/>
  <c r="K14" i="44"/>
  <c r="Q14" i="44" s="1"/>
  <c r="S14" i="44" s="1"/>
  <c r="M14" i="26"/>
  <c r="P14" i="26" s="1"/>
  <c r="Q14" i="26"/>
  <c r="S14" i="26" s="1"/>
  <c r="L14" i="26"/>
  <c r="K15" i="28"/>
  <c r="Q14" i="28"/>
  <c r="S14" i="28" s="1"/>
  <c r="L14" i="29"/>
  <c r="J15" i="29" s="1"/>
  <c r="Q16" i="20"/>
  <c r="S16" i="20" s="1"/>
  <c r="M16" i="20"/>
  <c r="P16" i="20" s="1"/>
  <c r="J14" i="45"/>
  <c r="L14" i="45" s="1"/>
  <c r="J15" i="45" s="1"/>
  <c r="K16" i="30"/>
  <c r="M16" i="30" s="1"/>
  <c r="P16" i="30" s="1"/>
  <c r="Q13" i="45"/>
  <c r="S13" i="45" s="1"/>
  <c r="Q15" i="40"/>
  <c r="S15" i="40" s="1"/>
  <c r="Q16" i="27"/>
  <c r="S16" i="27" s="1"/>
  <c r="J15" i="35"/>
  <c r="L15" i="35" s="1"/>
  <c r="K16" i="35" s="1"/>
  <c r="M16" i="35" s="1"/>
  <c r="P16" i="35" s="1"/>
  <c r="M16" i="27"/>
  <c r="P16" i="27" s="1"/>
  <c r="L14" i="16"/>
  <c r="J15" i="16" s="1"/>
  <c r="K15" i="54"/>
  <c r="Q15" i="54" s="1"/>
  <c r="S15" i="54" s="1"/>
  <c r="L14" i="43"/>
  <c r="K15" i="43" s="1"/>
  <c r="M15" i="43" s="1"/>
  <c r="P15" i="43" s="1"/>
  <c r="L14" i="50"/>
  <c r="J15" i="50" s="1"/>
  <c r="M14" i="16"/>
  <c r="P14" i="16" s="1"/>
  <c r="Q14" i="16"/>
  <c r="S14" i="16" s="1"/>
  <c r="L15" i="25"/>
  <c r="K16" i="25" s="1"/>
  <c r="M16" i="25" s="1"/>
  <c r="P16" i="25" s="1"/>
  <c r="Q15" i="30"/>
  <c r="S15" i="30" s="1"/>
  <c r="J17" i="27"/>
  <c r="K17" i="27"/>
  <c r="M14" i="48"/>
  <c r="P14" i="48" s="1"/>
  <c r="L14" i="48"/>
  <c r="J15" i="48" s="1"/>
  <c r="Q15" i="25"/>
  <c r="S15" i="25" s="1"/>
  <c r="M15" i="25"/>
  <c r="P15" i="25" s="1"/>
  <c r="J15" i="32"/>
  <c r="K15" i="32"/>
  <c r="K16" i="31"/>
  <c r="J16" i="31"/>
  <c r="J15" i="37"/>
  <c r="Q15" i="37" s="1"/>
  <c r="S15" i="37" s="1"/>
  <c r="M15" i="37"/>
  <c r="P15" i="37" s="1"/>
  <c r="K16" i="40"/>
  <c r="M16" i="40" s="1"/>
  <c r="P16" i="40" s="1"/>
  <c r="L15" i="34"/>
  <c r="K16" i="34" s="1"/>
  <c r="M16" i="34" s="1"/>
  <c r="P16" i="34" s="1"/>
  <c r="M14" i="50"/>
  <c r="P14" i="50" s="1"/>
  <c r="Q14" i="50"/>
  <c r="S14" i="50" s="1"/>
  <c r="Q16" i="33"/>
  <c r="S16" i="33" s="1"/>
  <c r="J15" i="47"/>
  <c r="L15" i="47" s="1"/>
  <c r="K16" i="47" s="1"/>
  <c r="L16" i="33"/>
  <c r="M16" i="33"/>
  <c r="P16" i="33" s="1"/>
  <c r="M15" i="34"/>
  <c r="P15" i="34" s="1"/>
  <c r="K15" i="38"/>
  <c r="Q15" i="38" s="1"/>
  <c r="S15" i="38" s="1"/>
  <c r="L14" i="52"/>
  <c r="J15" i="52" s="1"/>
  <c r="J15" i="36"/>
  <c r="K15" i="36"/>
  <c r="K15" i="42"/>
  <c r="L15" i="42" s="1"/>
  <c r="J16" i="42" s="1"/>
  <c r="J15" i="41"/>
  <c r="K15" i="41"/>
  <c r="L14" i="39"/>
  <c r="K15" i="39" s="1"/>
  <c r="Q14" i="42"/>
  <c r="S14" i="42" s="1"/>
  <c r="Q14" i="52"/>
  <c r="S14" i="52" s="1"/>
  <c r="M14" i="52"/>
  <c r="P14" i="52" s="1"/>
  <c r="J16" i="46"/>
  <c r="L16" i="46" s="1"/>
  <c r="K17" i="46" s="1"/>
  <c r="M17" i="46" s="1"/>
  <c r="P17" i="46" s="1"/>
  <c r="M14" i="45"/>
  <c r="P14" i="45" s="1"/>
  <c r="Q15" i="46"/>
  <c r="S15" i="46" s="1"/>
  <c r="Q14" i="39"/>
  <c r="S14" i="39" s="1"/>
  <c r="J15" i="51"/>
  <c r="L15" i="51" s="1"/>
  <c r="J16" i="51" s="1"/>
  <c r="M14" i="39"/>
  <c r="P14" i="39" s="1"/>
  <c r="L15" i="49"/>
  <c r="M15" i="49"/>
  <c r="P15" i="49" s="1"/>
  <c r="Q15" i="49"/>
  <c r="S15" i="49" s="1"/>
  <c r="M15" i="47"/>
  <c r="P15" i="47" s="1"/>
  <c r="L15" i="7" l="1"/>
  <c r="J15" i="11"/>
  <c r="Q15" i="11" s="1"/>
  <c r="S15" i="11" s="1"/>
  <c r="Q16" i="24"/>
  <c r="S16" i="24" s="1"/>
  <c r="Q15" i="22"/>
  <c r="S15" i="22" s="1"/>
  <c r="K17" i="24"/>
  <c r="L17" i="24" s="1"/>
  <c r="K18" i="24" s="1"/>
  <c r="M18" i="24" s="1"/>
  <c r="P18" i="24" s="1"/>
  <c r="J16" i="22"/>
  <c r="Q16" i="22" s="1"/>
  <c r="S16" i="22" s="1"/>
  <c r="M15" i="22"/>
  <c r="P15" i="22" s="1"/>
  <c r="K16" i="7"/>
  <c r="J16" i="7"/>
  <c r="K18" i="13"/>
  <c r="L18" i="13" s="1"/>
  <c r="J19" i="13" s="1"/>
  <c r="J14" i="12"/>
  <c r="L14" i="12" s="1"/>
  <c r="K15" i="12" s="1"/>
  <c r="K16" i="9"/>
  <c r="M16" i="9" s="1"/>
  <c r="P16" i="9" s="1"/>
  <c r="J16" i="9"/>
  <c r="Q15" i="9"/>
  <c r="S15" i="9" s="1"/>
  <c r="K15" i="53"/>
  <c r="Q15" i="53" s="1"/>
  <c r="S15" i="53" s="1"/>
  <c r="J14" i="21"/>
  <c r="K14" i="21"/>
  <c r="Q17" i="10"/>
  <c r="S17" i="10" s="1"/>
  <c r="Q14" i="53"/>
  <c r="S14" i="53" s="1"/>
  <c r="L15" i="19"/>
  <c r="J16" i="19" s="1"/>
  <c r="J15" i="23"/>
  <c r="L15" i="23" s="1"/>
  <c r="J16" i="23" s="1"/>
  <c r="M15" i="14"/>
  <c r="P15" i="14" s="1"/>
  <c r="Q15" i="14"/>
  <c r="S15" i="14" s="1"/>
  <c r="M15" i="19"/>
  <c r="P15" i="19" s="1"/>
  <c r="Q15" i="19"/>
  <c r="S15" i="19" s="1"/>
  <c r="L15" i="17"/>
  <c r="J16" i="17" s="1"/>
  <c r="J16" i="14"/>
  <c r="K16" i="14"/>
  <c r="M16" i="14" s="1"/>
  <c r="P16" i="14" s="1"/>
  <c r="M15" i="17"/>
  <c r="P15" i="17" s="1"/>
  <c r="Q14" i="45"/>
  <c r="S14" i="45" s="1"/>
  <c r="K18" i="10"/>
  <c r="J18" i="10"/>
  <c r="M14" i="44"/>
  <c r="P14" i="44" s="1"/>
  <c r="K16" i="15"/>
  <c r="J16" i="15"/>
  <c r="L14" i="44"/>
  <c r="K15" i="44" s="1"/>
  <c r="M15" i="44" s="1"/>
  <c r="P15" i="44" s="1"/>
  <c r="L15" i="18"/>
  <c r="J16" i="18" s="1"/>
  <c r="K15" i="8"/>
  <c r="J15" i="8"/>
  <c r="Q15" i="18"/>
  <c r="S15" i="18" s="1"/>
  <c r="J17" i="20"/>
  <c r="Q17" i="20" s="1"/>
  <c r="S17" i="20" s="1"/>
  <c r="L16" i="30"/>
  <c r="K17" i="30" s="1"/>
  <c r="M17" i="30" s="1"/>
  <c r="P17" i="30" s="1"/>
  <c r="Q16" i="30"/>
  <c r="S16" i="30" s="1"/>
  <c r="J15" i="26"/>
  <c r="K15" i="26"/>
  <c r="L15" i="28"/>
  <c r="Q15" i="28"/>
  <c r="S15" i="28" s="1"/>
  <c r="M15" i="28"/>
  <c r="P15" i="28" s="1"/>
  <c r="K15" i="29"/>
  <c r="L15" i="29" s="1"/>
  <c r="J16" i="29" s="1"/>
  <c r="J15" i="43"/>
  <c r="Q15" i="43" s="1"/>
  <c r="S15" i="43" s="1"/>
  <c r="M17" i="20"/>
  <c r="P17" i="20" s="1"/>
  <c r="M16" i="22"/>
  <c r="P16" i="22" s="1"/>
  <c r="J16" i="35"/>
  <c r="Q16" i="35" s="1"/>
  <c r="S16" i="35" s="1"/>
  <c r="Q15" i="35"/>
  <c r="S15" i="35" s="1"/>
  <c r="K15" i="50"/>
  <c r="L15" i="50" s="1"/>
  <c r="K16" i="50" s="1"/>
  <c r="J16" i="25"/>
  <c r="L16" i="25" s="1"/>
  <c r="K17" i="25" s="1"/>
  <c r="M17" i="25" s="1"/>
  <c r="P17" i="25" s="1"/>
  <c r="K15" i="16"/>
  <c r="Q15" i="16" s="1"/>
  <c r="S15" i="16" s="1"/>
  <c r="L15" i="54"/>
  <c r="J16" i="54" s="1"/>
  <c r="M15" i="54"/>
  <c r="P15" i="54" s="1"/>
  <c r="Q15" i="47"/>
  <c r="S15" i="47" s="1"/>
  <c r="K15" i="48"/>
  <c r="L15" i="48" s="1"/>
  <c r="M15" i="38"/>
  <c r="P15" i="38" s="1"/>
  <c r="Q16" i="40"/>
  <c r="S16" i="40" s="1"/>
  <c r="L16" i="31"/>
  <c r="J17" i="31" s="1"/>
  <c r="L16" i="40"/>
  <c r="K17" i="40" s="1"/>
  <c r="M17" i="40" s="1"/>
  <c r="P17" i="40" s="1"/>
  <c r="L15" i="37"/>
  <c r="Q17" i="27"/>
  <c r="S17" i="27" s="1"/>
  <c r="M17" i="27"/>
  <c r="P17" i="27" s="1"/>
  <c r="J16" i="34"/>
  <c r="L16" i="34" s="1"/>
  <c r="K17" i="34" s="1"/>
  <c r="L15" i="32"/>
  <c r="K16" i="32" s="1"/>
  <c r="L17" i="27"/>
  <c r="M16" i="31"/>
  <c r="P16" i="31" s="1"/>
  <c r="Q16" i="31"/>
  <c r="S16" i="31" s="1"/>
  <c r="M15" i="32"/>
  <c r="P15" i="32" s="1"/>
  <c r="Q15" i="32"/>
  <c r="S15" i="32" s="1"/>
  <c r="K15" i="52"/>
  <c r="M15" i="52" s="1"/>
  <c r="P15" i="52" s="1"/>
  <c r="L15" i="38"/>
  <c r="K16" i="38" s="1"/>
  <c r="M16" i="38" s="1"/>
  <c r="P16" i="38" s="1"/>
  <c r="M15" i="42"/>
  <c r="P15" i="42" s="1"/>
  <c r="K17" i="33"/>
  <c r="J17" i="33"/>
  <c r="J15" i="39"/>
  <c r="Q15" i="39" s="1"/>
  <c r="S15" i="39" s="1"/>
  <c r="L15" i="36"/>
  <c r="J16" i="36" s="1"/>
  <c r="L15" i="41"/>
  <c r="K16" i="41" s="1"/>
  <c r="M16" i="41" s="1"/>
  <c r="P16" i="41" s="1"/>
  <c r="Q15" i="42"/>
  <c r="S15" i="42" s="1"/>
  <c r="M15" i="36"/>
  <c r="P15" i="36" s="1"/>
  <c r="Q15" i="36"/>
  <c r="S15" i="36" s="1"/>
  <c r="J16" i="47"/>
  <c r="L16" i="47" s="1"/>
  <c r="K17" i="47" s="1"/>
  <c r="Q15" i="41"/>
  <c r="S15" i="41" s="1"/>
  <c r="M15" i="41"/>
  <c r="P15" i="41" s="1"/>
  <c r="K15" i="45"/>
  <c r="Q16" i="46"/>
  <c r="S16" i="46" s="1"/>
  <c r="J17" i="46"/>
  <c r="L17" i="46" s="1"/>
  <c r="K18" i="46" s="1"/>
  <c r="M18" i="46" s="1"/>
  <c r="P18" i="46" s="1"/>
  <c r="K16" i="51"/>
  <c r="L16" i="51" s="1"/>
  <c r="Q15" i="51"/>
  <c r="S15" i="51" s="1"/>
  <c r="K16" i="42"/>
  <c r="L16" i="42" s="1"/>
  <c r="M15" i="39"/>
  <c r="P15" i="39" s="1"/>
  <c r="K16" i="49"/>
  <c r="J16" i="49"/>
  <c r="M16" i="47"/>
  <c r="P16" i="47" s="1"/>
  <c r="L15" i="11" l="1"/>
  <c r="K16" i="11" s="1"/>
  <c r="J18" i="24"/>
  <c r="Q18" i="24" s="1"/>
  <c r="S18" i="24" s="1"/>
  <c r="L16" i="22"/>
  <c r="J17" i="22" s="1"/>
  <c r="M17" i="24"/>
  <c r="P17" i="24" s="1"/>
  <c r="Q17" i="24"/>
  <c r="S17" i="24" s="1"/>
  <c r="L16" i="7"/>
  <c r="J17" i="7" s="1"/>
  <c r="M18" i="13"/>
  <c r="P18" i="13" s="1"/>
  <c r="Q14" i="12"/>
  <c r="S14" i="12" s="1"/>
  <c r="K19" i="13"/>
  <c r="L19" i="13" s="1"/>
  <c r="M16" i="7"/>
  <c r="P16" i="7" s="1"/>
  <c r="Q16" i="7"/>
  <c r="S16" i="7" s="1"/>
  <c r="Q18" i="13"/>
  <c r="S18" i="13" s="1"/>
  <c r="J15" i="12"/>
  <c r="Q15" i="12" s="1"/>
  <c r="S15" i="12" s="1"/>
  <c r="L16" i="9"/>
  <c r="K17" i="9" s="1"/>
  <c r="M17" i="9" s="1"/>
  <c r="P17" i="9" s="1"/>
  <c r="Q16" i="9"/>
  <c r="S16" i="9" s="1"/>
  <c r="L15" i="53"/>
  <c r="K16" i="53" s="1"/>
  <c r="M16" i="53" s="1"/>
  <c r="P16" i="53" s="1"/>
  <c r="M15" i="53"/>
  <c r="P15" i="53" s="1"/>
  <c r="K16" i="19"/>
  <c r="M16" i="19" s="1"/>
  <c r="P16" i="19" s="1"/>
  <c r="L14" i="21"/>
  <c r="Q14" i="21"/>
  <c r="S14" i="21" s="1"/>
  <c r="M14" i="21"/>
  <c r="P14" i="21" s="1"/>
  <c r="Q15" i="23"/>
  <c r="S15" i="23" s="1"/>
  <c r="M15" i="12"/>
  <c r="P15" i="12" s="1"/>
  <c r="K16" i="23"/>
  <c r="M16" i="23" s="1"/>
  <c r="P16" i="23" s="1"/>
  <c r="L16" i="14"/>
  <c r="J17" i="14" s="1"/>
  <c r="K16" i="29"/>
  <c r="Q16" i="29" s="1"/>
  <c r="S16" i="29" s="1"/>
  <c r="Q16" i="14"/>
  <c r="S16" i="14" s="1"/>
  <c r="K16" i="17"/>
  <c r="M16" i="17" s="1"/>
  <c r="P16" i="17" s="1"/>
  <c r="L18" i="10"/>
  <c r="J19" i="10" s="1"/>
  <c r="J17" i="30"/>
  <c r="L17" i="30" s="1"/>
  <c r="J18" i="30" s="1"/>
  <c r="M18" i="10"/>
  <c r="P18" i="10" s="1"/>
  <c r="Q18" i="10"/>
  <c r="S18" i="10" s="1"/>
  <c r="J15" i="44"/>
  <c r="L16" i="15"/>
  <c r="J17" i="15" s="1"/>
  <c r="K16" i="18"/>
  <c r="Q16" i="18" s="1"/>
  <c r="S16" i="18" s="1"/>
  <c r="L15" i="8"/>
  <c r="M15" i="8"/>
  <c r="P15" i="8" s="1"/>
  <c r="Q15" i="8"/>
  <c r="S15" i="8" s="1"/>
  <c r="M15" i="50"/>
  <c r="P15" i="50" s="1"/>
  <c r="Q16" i="15"/>
  <c r="S16" i="15" s="1"/>
  <c r="M16" i="15"/>
  <c r="P16" i="15" s="1"/>
  <c r="L17" i="20"/>
  <c r="K16" i="54"/>
  <c r="M16" i="54" s="1"/>
  <c r="P16" i="54" s="1"/>
  <c r="Q15" i="50"/>
  <c r="S15" i="50" s="1"/>
  <c r="L15" i="26"/>
  <c r="M15" i="26"/>
  <c r="P15" i="26" s="1"/>
  <c r="Q15" i="26"/>
  <c r="S15" i="26" s="1"/>
  <c r="M15" i="29"/>
  <c r="P15" i="29" s="1"/>
  <c r="Q15" i="48"/>
  <c r="S15" i="48" s="1"/>
  <c r="K16" i="28"/>
  <c r="J16" i="28"/>
  <c r="L15" i="43"/>
  <c r="Q15" i="29"/>
  <c r="S15" i="29" s="1"/>
  <c r="L16" i="35"/>
  <c r="K17" i="35" s="1"/>
  <c r="Q16" i="25"/>
  <c r="S16" i="25" s="1"/>
  <c r="J17" i="25"/>
  <c r="L17" i="25" s="1"/>
  <c r="M15" i="16"/>
  <c r="P15" i="16" s="1"/>
  <c r="L15" i="16"/>
  <c r="M15" i="48"/>
  <c r="P15" i="48" s="1"/>
  <c r="J17" i="40"/>
  <c r="Q17" i="40" s="1"/>
  <c r="S17" i="40" s="1"/>
  <c r="Q16" i="34"/>
  <c r="S16" i="34" s="1"/>
  <c r="J16" i="32"/>
  <c r="L16" i="32" s="1"/>
  <c r="J17" i="32" s="1"/>
  <c r="J17" i="34"/>
  <c r="L17" i="34" s="1"/>
  <c r="K17" i="31"/>
  <c r="L17" i="31" s="1"/>
  <c r="K18" i="31" s="1"/>
  <c r="K16" i="37"/>
  <c r="J16" i="37"/>
  <c r="K18" i="27"/>
  <c r="J18" i="27"/>
  <c r="M16" i="32"/>
  <c r="P16" i="32" s="1"/>
  <c r="J16" i="50"/>
  <c r="L16" i="50" s="1"/>
  <c r="J17" i="50" s="1"/>
  <c r="L17" i="33"/>
  <c r="K18" i="33" s="1"/>
  <c r="J16" i="38"/>
  <c r="L16" i="38" s="1"/>
  <c r="J17" i="38" s="1"/>
  <c r="L15" i="52"/>
  <c r="J16" i="52" s="1"/>
  <c r="L15" i="39"/>
  <c r="J16" i="39" s="1"/>
  <c r="Q15" i="52"/>
  <c r="S15" i="52" s="1"/>
  <c r="M16" i="50"/>
  <c r="P16" i="50" s="1"/>
  <c r="Q17" i="33"/>
  <c r="S17" i="33" s="1"/>
  <c r="M17" i="33"/>
  <c r="P17" i="33" s="1"/>
  <c r="J16" i="41"/>
  <c r="Q16" i="41" s="1"/>
  <c r="S16" i="41" s="1"/>
  <c r="K16" i="36"/>
  <c r="M16" i="36" s="1"/>
  <c r="P16" i="36" s="1"/>
  <c r="Q16" i="47"/>
  <c r="S16" i="47" s="1"/>
  <c r="J18" i="46"/>
  <c r="L18" i="46" s="1"/>
  <c r="J19" i="46" s="1"/>
  <c r="Q17" i="46"/>
  <c r="S17" i="46" s="1"/>
  <c r="M15" i="45"/>
  <c r="P15" i="45" s="1"/>
  <c r="Q15" i="45"/>
  <c r="S15" i="45" s="1"/>
  <c r="L15" i="45"/>
  <c r="Q16" i="51"/>
  <c r="S16" i="51" s="1"/>
  <c r="M16" i="51"/>
  <c r="P16" i="51" s="1"/>
  <c r="Q16" i="42"/>
  <c r="S16" i="42" s="1"/>
  <c r="M16" i="42"/>
  <c r="P16" i="42" s="1"/>
  <c r="M17" i="34"/>
  <c r="P17" i="34" s="1"/>
  <c r="J17" i="47"/>
  <c r="L17" i="47" s="1"/>
  <c r="J18" i="47" s="1"/>
  <c r="L16" i="49"/>
  <c r="J17" i="49" s="1"/>
  <c r="K17" i="42"/>
  <c r="J17" i="42"/>
  <c r="M16" i="49"/>
  <c r="P16" i="49" s="1"/>
  <c r="Q16" i="49"/>
  <c r="S16" i="49" s="1"/>
  <c r="K16" i="48"/>
  <c r="J16" i="48"/>
  <c r="M17" i="47"/>
  <c r="P17" i="47" s="1"/>
  <c r="J17" i="51"/>
  <c r="K17" i="51"/>
  <c r="J16" i="11" l="1"/>
  <c r="K20" i="13"/>
  <c r="M20" i="13" s="1"/>
  <c r="P20" i="13" s="1"/>
  <c r="J20" i="13"/>
  <c r="K17" i="7"/>
  <c r="M17" i="7" s="1"/>
  <c r="P17" i="7" s="1"/>
  <c r="L18" i="24"/>
  <c r="J19" i="24" s="1"/>
  <c r="K17" i="22"/>
  <c r="L17" i="22" s="1"/>
  <c r="L15" i="12"/>
  <c r="J16" i="12" s="1"/>
  <c r="M19" i="13"/>
  <c r="P19" i="13" s="1"/>
  <c r="Q19" i="13"/>
  <c r="S19" i="13" s="1"/>
  <c r="J17" i="9"/>
  <c r="L17" i="9" s="1"/>
  <c r="J18" i="9" s="1"/>
  <c r="J16" i="53"/>
  <c r="L16" i="53" s="1"/>
  <c r="Q16" i="19"/>
  <c r="S16" i="19" s="1"/>
  <c r="L16" i="19"/>
  <c r="K17" i="19" s="1"/>
  <c r="M17" i="19" s="1"/>
  <c r="P17" i="19" s="1"/>
  <c r="L16" i="29"/>
  <c r="K17" i="29" s="1"/>
  <c r="M17" i="29" s="1"/>
  <c r="P17" i="29" s="1"/>
  <c r="K15" i="21"/>
  <c r="J15" i="21"/>
  <c r="M16" i="29"/>
  <c r="P16" i="29" s="1"/>
  <c r="L16" i="11"/>
  <c r="K17" i="11" s="1"/>
  <c r="M17" i="11" s="1"/>
  <c r="P17" i="11" s="1"/>
  <c r="K17" i="14"/>
  <c r="M17" i="14" s="1"/>
  <c r="P17" i="14" s="1"/>
  <c r="Q16" i="23"/>
  <c r="S16" i="23" s="1"/>
  <c r="L16" i="23"/>
  <c r="K17" i="23" s="1"/>
  <c r="K19" i="10"/>
  <c r="L19" i="10" s="1"/>
  <c r="L16" i="17"/>
  <c r="M16" i="11"/>
  <c r="P16" i="11" s="1"/>
  <c r="Q16" i="11"/>
  <c r="S16" i="11" s="1"/>
  <c r="Q16" i="17"/>
  <c r="S16" i="17" s="1"/>
  <c r="L16" i="54"/>
  <c r="J17" i="54" s="1"/>
  <c r="K17" i="15"/>
  <c r="Q17" i="15" s="1"/>
  <c r="S17" i="15" s="1"/>
  <c r="K18" i="30"/>
  <c r="Q18" i="30" s="1"/>
  <c r="S18" i="30" s="1"/>
  <c r="Q17" i="30"/>
  <c r="S17" i="30" s="1"/>
  <c r="L15" i="44"/>
  <c r="Q15" i="44"/>
  <c r="S15" i="44" s="1"/>
  <c r="L16" i="28"/>
  <c r="K17" i="28" s="1"/>
  <c r="M17" i="28" s="1"/>
  <c r="P17" i="28" s="1"/>
  <c r="L16" i="18"/>
  <c r="M16" i="18"/>
  <c r="P16" i="18" s="1"/>
  <c r="J16" i="8"/>
  <c r="K16" i="8"/>
  <c r="Q16" i="32"/>
  <c r="S16" i="32" s="1"/>
  <c r="J17" i="35"/>
  <c r="L17" i="35" s="1"/>
  <c r="K18" i="20"/>
  <c r="J18" i="20"/>
  <c r="Q16" i="54"/>
  <c r="S16" i="54" s="1"/>
  <c r="J16" i="26"/>
  <c r="K16" i="26"/>
  <c r="K16" i="43"/>
  <c r="J16" i="43"/>
  <c r="M16" i="28"/>
  <c r="P16" i="28" s="1"/>
  <c r="Q16" i="28"/>
  <c r="S16" i="28" s="1"/>
  <c r="Q17" i="25"/>
  <c r="S17" i="25" s="1"/>
  <c r="Q17" i="31"/>
  <c r="S17" i="31" s="1"/>
  <c r="J16" i="16"/>
  <c r="K16" i="16"/>
  <c r="Q17" i="34"/>
  <c r="S17" i="34" s="1"/>
  <c r="L17" i="40"/>
  <c r="L16" i="37"/>
  <c r="K17" i="37" s="1"/>
  <c r="M17" i="35"/>
  <c r="P17" i="35" s="1"/>
  <c r="M17" i="31"/>
  <c r="P17" i="31" s="1"/>
  <c r="J18" i="31"/>
  <c r="Q18" i="31" s="1"/>
  <c r="S18" i="31" s="1"/>
  <c r="J18" i="34"/>
  <c r="K18" i="34"/>
  <c r="M18" i="34" s="1"/>
  <c r="P18" i="34" s="1"/>
  <c r="J18" i="33"/>
  <c r="Q18" i="33" s="1"/>
  <c r="S18" i="33" s="1"/>
  <c r="K17" i="50"/>
  <c r="L17" i="50" s="1"/>
  <c r="K18" i="50" s="1"/>
  <c r="J18" i="25"/>
  <c r="K18" i="25"/>
  <c r="K17" i="32"/>
  <c r="Q17" i="32" s="1"/>
  <c r="S17" i="32" s="1"/>
  <c r="M18" i="31"/>
  <c r="P18" i="31" s="1"/>
  <c r="Q16" i="37"/>
  <c r="S16" i="37" s="1"/>
  <c r="M16" i="37"/>
  <c r="P16" i="37" s="1"/>
  <c r="L18" i="27"/>
  <c r="K17" i="38"/>
  <c r="M17" i="38" s="1"/>
  <c r="P17" i="38" s="1"/>
  <c r="Q18" i="27"/>
  <c r="S18" i="27" s="1"/>
  <c r="M18" i="27"/>
  <c r="P18" i="27" s="1"/>
  <c r="Q16" i="38"/>
  <c r="S16" i="38" s="1"/>
  <c r="Q16" i="50"/>
  <c r="S16" i="50" s="1"/>
  <c r="K16" i="39"/>
  <c r="L16" i="39" s="1"/>
  <c r="K17" i="39" s="1"/>
  <c r="M17" i="39" s="1"/>
  <c r="P17" i="39" s="1"/>
  <c r="K16" i="52"/>
  <c r="M16" i="52" s="1"/>
  <c r="P16" i="52" s="1"/>
  <c r="L16" i="41"/>
  <c r="J17" i="41" s="1"/>
  <c r="Q16" i="36"/>
  <c r="S16" i="36" s="1"/>
  <c r="L16" i="36"/>
  <c r="M18" i="33"/>
  <c r="P18" i="33" s="1"/>
  <c r="K19" i="46"/>
  <c r="M19" i="46" s="1"/>
  <c r="P19" i="46" s="1"/>
  <c r="Q18" i="46"/>
  <c r="S18" i="46" s="1"/>
  <c r="K17" i="49"/>
  <c r="L17" i="49" s="1"/>
  <c r="K18" i="49" s="1"/>
  <c r="K16" i="45"/>
  <c r="J16" i="45"/>
  <c r="Q17" i="47"/>
  <c r="S17" i="47" s="1"/>
  <c r="K18" i="47"/>
  <c r="Q18" i="47" s="1"/>
  <c r="S18" i="47" s="1"/>
  <c r="L17" i="42"/>
  <c r="K18" i="42" s="1"/>
  <c r="Q17" i="42"/>
  <c r="S17" i="42" s="1"/>
  <c r="M17" i="42"/>
  <c r="P17" i="42" s="1"/>
  <c r="L16" i="48"/>
  <c r="J17" i="48" s="1"/>
  <c r="M16" i="48"/>
  <c r="P16" i="48" s="1"/>
  <c r="Q16" i="48"/>
  <c r="S16" i="48" s="1"/>
  <c r="L17" i="51"/>
  <c r="J18" i="51" s="1"/>
  <c r="M17" i="51"/>
  <c r="P17" i="51" s="1"/>
  <c r="Q17" i="51"/>
  <c r="S17" i="51" s="1"/>
  <c r="Q20" i="13" l="1"/>
  <c r="S20" i="13" s="1"/>
  <c r="L20" i="13"/>
  <c r="K20" i="10"/>
  <c r="J20" i="10"/>
  <c r="Q20" i="10" s="1"/>
  <c r="S20" i="10" s="1"/>
  <c r="M17" i="22"/>
  <c r="P17" i="22" s="1"/>
  <c r="K21" i="13"/>
  <c r="M21" i="13" s="1"/>
  <c r="P21" i="13" s="1"/>
  <c r="J21" i="13"/>
  <c r="L21" i="13" s="1"/>
  <c r="Q17" i="22"/>
  <c r="S17" i="22" s="1"/>
  <c r="K16" i="12"/>
  <c r="Q16" i="12" s="1"/>
  <c r="S16" i="12" s="1"/>
  <c r="L17" i="7"/>
  <c r="K18" i="7" s="1"/>
  <c r="M18" i="7" s="1"/>
  <c r="P18" i="7" s="1"/>
  <c r="Q17" i="7"/>
  <c r="S17" i="7" s="1"/>
  <c r="K19" i="24"/>
  <c r="L19" i="24" s="1"/>
  <c r="K18" i="9"/>
  <c r="M18" i="9" s="1"/>
  <c r="P18" i="9" s="1"/>
  <c r="Q16" i="53"/>
  <c r="S16" i="53" s="1"/>
  <c r="Q17" i="9"/>
  <c r="S17" i="9" s="1"/>
  <c r="J17" i="19"/>
  <c r="Q17" i="19" s="1"/>
  <c r="S17" i="19" s="1"/>
  <c r="J17" i="29"/>
  <c r="Q17" i="29" s="1"/>
  <c r="S17" i="29" s="1"/>
  <c r="L15" i="21"/>
  <c r="K16" i="21" s="1"/>
  <c r="Q19" i="10"/>
  <c r="S19" i="10" s="1"/>
  <c r="M19" i="10"/>
  <c r="P19" i="10" s="1"/>
  <c r="K17" i="54"/>
  <c r="M17" i="54" s="1"/>
  <c r="P17" i="54" s="1"/>
  <c r="J17" i="11"/>
  <c r="L17" i="11" s="1"/>
  <c r="M15" i="21"/>
  <c r="P15" i="21" s="1"/>
  <c r="Q15" i="21"/>
  <c r="S15" i="21" s="1"/>
  <c r="L18" i="30"/>
  <c r="J19" i="30" s="1"/>
  <c r="Q17" i="14"/>
  <c r="S17" i="14" s="1"/>
  <c r="L17" i="14"/>
  <c r="K18" i="14" s="1"/>
  <c r="M18" i="14" s="1"/>
  <c r="P18" i="14" s="1"/>
  <c r="K17" i="53"/>
  <c r="J17" i="53"/>
  <c r="J17" i="23"/>
  <c r="L17" i="23" s="1"/>
  <c r="J18" i="23" s="1"/>
  <c r="M18" i="30"/>
  <c r="P18" i="30" s="1"/>
  <c r="K17" i="17"/>
  <c r="J17" i="17"/>
  <c r="Q17" i="35"/>
  <c r="S17" i="35" s="1"/>
  <c r="L17" i="15"/>
  <c r="J18" i="15" s="1"/>
  <c r="M17" i="23"/>
  <c r="P17" i="23" s="1"/>
  <c r="M17" i="15"/>
  <c r="P17" i="15" s="1"/>
  <c r="J17" i="28"/>
  <c r="L17" i="28" s="1"/>
  <c r="K18" i="28" s="1"/>
  <c r="M18" i="28" s="1"/>
  <c r="P18" i="28" s="1"/>
  <c r="J16" i="44"/>
  <c r="K16" i="44"/>
  <c r="L18" i="20"/>
  <c r="K19" i="20" s="1"/>
  <c r="M20" i="10"/>
  <c r="P20" i="10" s="1"/>
  <c r="L16" i="8"/>
  <c r="J17" i="8" s="1"/>
  <c r="K17" i="18"/>
  <c r="J17" i="18"/>
  <c r="Q16" i="8"/>
  <c r="S16" i="8" s="1"/>
  <c r="M16" i="8"/>
  <c r="P16" i="8" s="1"/>
  <c r="L16" i="43"/>
  <c r="M18" i="20"/>
  <c r="P18" i="20" s="1"/>
  <c r="Q18" i="20"/>
  <c r="S18" i="20" s="1"/>
  <c r="L16" i="26"/>
  <c r="K17" i="26" s="1"/>
  <c r="M17" i="26" s="1"/>
  <c r="P17" i="26" s="1"/>
  <c r="M16" i="26"/>
  <c r="P16" i="26" s="1"/>
  <c r="Q16" i="26"/>
  <c r="S16" i="26" s="1"/>
  <c r="Q16" i="39"/>
  <c r="S16" i="39" s="1"/>
  <c r="M16" i="39"/>
  <c r="P16" i="39" s="1"/>
  <c r="J17" i="39"/>
  <c r="Q17" i="39" s="1"/>
  <c r="S17" i="39" s="1"/>
  <c r="Q16" i="43"/>
  <c r="S16" i="43" s="1"/>
  <c r="M16" i="43"/>
  <c r="P16" i="43" s="1"/>
  <c r="J17" i="37"/>
  <c r="Q17" i="37" s="1"/>
  <c r="S17" i="37" s="1"/>
  <c r="J18" i="22"/>
  <c r="K18" i="22"/>
  <c r="L16" i="16"/>
  <c r="K17" i="16" s="1"/>
  <c r="M17" i="16" s="1"/>
  <c r="P17" i="16" s="1"/>
  <c r="L18" i="34"/>
  <c r="K19" i="34" s="1"/>
  <c r="M19" i="34" s="1"/>
  <c r="P19" i="34" s="1"/>
  <c r="L18" i="25"/>
  <c r="J19" i="25" s="1"/>
  <c r="Q18" i="34"/>
  <c r="S18" i="34" s="1"/>
  <c r="L17" i="32"/>
  <c r="J18" i="32" s="1"/>
  <c r="M17" i="32"/>
  <c r="P17" i="32" s="1"/>
  <c r="M16" i="16"/>
  <c r="P16" i="16" s="1"/>
  <c r="Q16" i="16"/>
  <c r="S16" i="16" s="1"/>
  <c r="J18" i="50"/>
  <c r="Q18" i="50" s="1"/>
  <c r="S18" i="50" s="1"/>
  <c r="L18" i="33"/>
  <c r="K19" i="33" s="1"/>
  <c r="M19" i="33" s="1"/>
  <c r="P19" i="33" s="1"/>
  <c r="K18" i="40"/>
  <c r="J18" i="40"/>
  <c r="M17" i="50"/>
  <c r="P17" i="50" s="1"/>
  <c r="Q17" i="50"/>
  <c r="S17" i="50" s="1"/>
  <c r="L18" i="31"/>
  <c r="J18" i="35"/>
  <c r="K18" i="35"/>
  <c r="K17" i="41"/>
  <c r="Q17" i="41" s="1"/>
  <c r="S17" i="41" s="1"/>
  <c r="L17" i="38"/>
  <c r="J18" i="38" s="1"/>
  <c r="Q17" i="38"/>
  <c r="S17" i="38" s="1"/>
  <c r="M18" i="25"/>
  <c r="P18" i="25" s="1"/>
  <c r="Q18" i="25"/>
  <c r="S18" i="25" s="1"/>
  <c r="L16" i="52"/>
  <c r="K17" i="52" s="1"/>
  <c r="M17" i="52" s="1"/>
  <c r="P17" i="52" s="1"/>
  <c r="K19" i="27"/>
  <c r="J19" i="27"/>
  <c r="M17" i="37"/>
  <c r="P17" i="37" s="1"/>
  <c r="Q16" i="52"/>
  <c r="S16" i="52" s="1"/>
  <c r="K17" i="36"/>
  <c r="J17" i="36"/>
  <c r="Q19" i="46"/>
  <c r="S19" i="46" s="1"/>
  <c r="L19" i="46"/>
  <c r="Q17" i="49"/>
  <c r="S17" i="49" s="1"/>
  <c r="M17" i="49"/>
  <c r="P17" i="49" s="1"/>
  <c r="L16" i="45"/>
  <c r="M16" i="45"/>
  <c r="P16" i="45" s="1"/>
  <c r="Q16" i="45"/>
  <c r="S16" i="45" s="1"/>
  <c r="J18" i="49"/>
  <c r="L18" i="49" s="1"/>
  <c r="J19" i="49" s="1"/>
  <c r="L18" i="47"/>
  <c r="M18" i="47"/>
  <c r="P18" i="47" s="1"/>
  <c r="J18" i="42"/>
  <c r="Q18" i="42" s="1"/>
  <c r="S18" i="42" s="1"/>
  <c r="M18" i="42"/>
  <c r="P18" i="42" s="1"/>
  <c r="K17" i="48"/>
  <c r="L17" i="48" s="1"/>
  <c r="J18" i="48" s="1"/>
  <c r="M18" i="49"/>
  <c r="P18" i="49" s="1"/>
  <c r="K18" i="51"/>
  <c r="L18" i="51" s="1"/>
  <c r="K19" i="51" s="1"/>
  <c r="M18" i="50"/>
  <c r="P18" i="50" s="1"/>
  <c r="K22" i="13" l="1"/>
  <c r="J22" i="13"/>
  <c r="Q22" i="13" s="1"/>
  <c r="S22" i="13" s="1"/>
  <c r="K20" i="46"/>
  <c r="J20" i="46"/>
  <c r="Q20" i="46" s="1"/>
  <c r="S20" i="46" s="1"/>
  <c r="J18" i="7"/>
  <c r="L18" i="7" s="1"/>
  <c r="K19" i="7" s="1"/>
  <c r="M19" i="7" s="1"/>
  <c r="P19" i="7" s="1"/>
  <c r="K20" i="24"/>
  <c r="M20" i="24" s="1"/>
  <c r="P20" i="24" s="1"/>
  <c r="J20" i="24"/>
  <c r="L20" i="24" s="1"/>
  <c r="Q21" i="13"/>
  <c r="S21" i="13" s="1"/>
  <c r="L20" i="10"/>
  <c r="M16" i="12"/>
  <c r="P16" i="12" s="1"/>
  <c r="L16" i="12"/>
  <c r="M19" i="24"/>
  <c r="P19" i="24" s="1"/>
  <c r="Q19" i="24"/>
  <c r="S19" i="24" s="1"/>
  <c r="Q18" i="7"/>
  <c r="S18" i="7" s="1"/>
  <c r="J19" i="7"/>
  <c r="Q19" i="7" s="1"/>
  <c r="S19" i="7" s="1"/>
  <c r="M22" i="13"/>
  <c r="P22" i="13" s="1"/>
  <c r="L18" i="9"/>
  <c r="K19" i="9" s="1"/>
  <c r="M19" i="9" s="1"/>
  <c r="P19" i="9" s="1"/>
  <c r="Q18" i="9"/>
  <c r="S18" i="9" s="1"/>
  <c r="Q17" i="54"/>
  <c r="S17" i="54" s="1"/>
  <c r="L17" i="54"/>
  <c r="K18" i="54" s="1"/>
  <c r="L17" i="29"/>
  <c r="J18" i="29" s="1"/>
  <c r="L17" i="19"/>
  <c r="J18" i="19" s="1"/>
  <c r="J16" i="21"/>
  <c r="L16" i="21" s="1"/>
  <c r="Q17" i="11"/>
  <c r="S17" i="11" s="1"/>
  <c r="J18" i="14"/>
  <c r="Q18" i="14" s="1"/>
  <c r="S18" i="14" s="1"/>
  <c r="K19" i="30"/>
  <c r="M19" i="30" s="1"/>
  <c r="P19" i="30" s="1"/>
  <c r="M16" i="21"/>
  <c r="P16" i="21" s="1"/>
  <c r="L17" i="53"/>
  <c r="K18" i="53" s="1"/>
  <c r="Q17" i="23"/>
  <c r="S17" i="23" s="1"/>
  <c r="M17" i="53"/>
  <c r="P17" i="53" s="1"/>
  <c r="Q17" i="53"/>
  <c r="S17" i="53" s="1"/>
  <c r="L17" i="17"/>
  <c r="J18" i="17" s="1"/>
  <c r="K17" i="8"/>
  <c r="L17" i="8" s="1"/>
  <c r="K18" i="8" s="1"/>
  <c r="K18" i="23"/>
  <c r="L18" i="23" s="1"/>
  <c r="J18" i="28"/>
  <c r="L18" i="28" s="1"/>
  <c r="J19" i="28" s="1"/>
  <c r="J19" i="20"/>
  <c r="Q19" i="20" s="1"/>
  <c r="S19" i="20" s="1"/>
  <c r="K18" i="15"/>
  <c r="M18" i="15" s="1"/>
  <c r="P18" i="15" s="1"/>
  <c r="K18" i="11"/>
  <c r="J18" i="11"/>
  <c r="M17" i="17"/>
  <c r="P17" i="17" s="1"/>
  <c r="Q17" i="17"/>
  <c r="S17" i="17" s="1"/>
  <c r="Q17" i="28"/>
  <c r="S17" i="28" s="1"/>
  <c r="L16" i="44"/>
  <c r="Q16" i="44"/>
  <c r="S16" i="44" s="1"/>
  <c r="M16" i="44"/>
  <c r="P16" i="44" s="1"/>
  <c r="L17" i="18"/>
  <c r="Q17" i="18"/>
  <c r="S17" i="18" s="1"/>
  <c r="M17" i="18"/>
  <c r="P17" i="18" s="1"/>
  <c r="L17" i="39"/>
  <c r="K18" i="39" s="1"/>
  <c r="M18" i="39" s="1"/>
  <c r="P18" i="39" s="1"/>
  <c r="K17" i="43"/>
  <c r="J17" i="43"/>
  <c r="J17" i="26"/>
  <c r="Q17" i="26" s="1"/>
  <c r="S17" i="26" s="1"/>
  <c r="M19" i="20"/>
  <c r="P19" i="20" s="1"/>
  <c r="L18" i="50"/>
  <c r="K19" i="50" s="1"/>
  <c r="M19" i="50" s="1"/>
  <c r="P19" i="50" s="1"/>
  <c r="L17" i="37"/>
  <c r="K18" i="37" s="1"/>
  <c r="M18" i="37" s="1"/>
  <c r="P18" i="37" s="1"/>
  <c r="L18" i="40"/>
  <c r="K19" i="40" s="1"/>
  <c r="J19" i="34"/>
  <c r="Q19" i="34" s="1"/>
  <c r="S19" i="34" s="1"/>
  <c r="J17" i="16"/>
  <c r="Q17" i="16" s="1"/>
  <c r="S17" i="16" s="1"/>
  <c r="L18" i="22"/>
  <c r="K19" i="22" s="1"/>
  <c r="L17" i="41"/>
  <c r="K18" i="41" s="1"/>
  <c r="M18" i="41" s="1"/>
  <c r="P18" i="41" s="1"/>
  <c r="K19" i="25"/>
  <c r="M19" i="25" s="1"/>
  <c r="P19" i="25" s="1"/>
  <c r="M18" i="22"/>
  <c r="P18" i="22" s="1"/>
  <c r="Q18" i="22"/>
  <c r="S18" i="22" s="1"/>
  <c r="K18" i="32"/>
  <c r="L18" i="32" s="1"/>
  <c r="K19" i="32" s="1"/>
  <c r="M19" i="32" s="1"/>
  <c r="P19" i="32" s="1"/>
  <c r="J17" i="52"/>
  <c r="L17" i="52" s="1"/>
  <c r="J19" i="33"/>
  <c r="L19" i="33" s="1"/>
  <c r="K18" i="38"/>
  <c r="Q18" i="38" s="1"/>
  <c r="S18" i="38" s="1"/>
  <c r="M18" i="40"/>
  <c r="P18" i="40" s="1"/>
  <c r="Q18" i="40"/>
  <c r="S18" i="40" s="1"/>
  <c r="M17" i="41"/>
  <c r="P17" i="41" s="1"/>
  <c r="Q18" i="35"/>
  <c r="S18" i="35" s="1"/>
  <c r="M18" i="35"/>
  <c r="P18" i="35" s="1"/>
  <c r="L18" i="35"/>
  <c r="K19" i="31"/>
  <c r="J19" i="31"/>
  <c r="L17" i="36"/>
  <c r="J18" i="36" s="1"/>
  <c r="L19" i="27"/>
  <c r="Q19" i="27"/>
  <c r="S19" i="27" s="1"/>
  <c r="M19" i="27"/>
  <c r="P19" i="27" s="1"/>
  <c r="M20" i="46"/>
  <c r="P20" i="46" s="1"/>
  <c r="Q17" i="36"/>
  <c r="S17" i="36" s="1"/>
  <c r="M17" i="36"/>
  <c r="P17" i="36" s="1"/>
  <c r="J17" i="45"/>
  <c r="K17" i="45"/>
  <c r="Q18" i="49"/>
  <c r="S18" i="49" s="1"/>
  <c r="K19" i="49"/>
  <c r="M19" i="49" s="1"/>
  <c r="P19" i="49" s="1"/>
  <c r="L18" i="42"/>
  <c r="J19" i="42" s="1"/>
  <c r="K19" i="47"/>
  <c r="J19" i="47"/>
  <c r="M17" i="48"/>
  <c r="P17" i="48" s="1"/>
  <c r="K18" i="48"/>
  <c r="L18" i="48" s="1"/>
  <c r="Q17" i="48"/>
  <c r="S17" i="48" s="1"/>
  <c r="J19" i="51"/>
  <c r="L19" i="51" s="1"/>
  <c r="M18" i="51"/>
  <c r="P18" i="51" s="1"/>
  <c r="Q18" i="51"/>
  <c r="S18" i="51" s="1"/>
  <c r="M19" i="51"/>
  <c r="P19" i="51" s="1"/>
  <c r="Q20" i="24" l="1"/>
  <c r="S20" i="24" s="1"/>
  <c r="K21" i="24"/>
  <c r="J21" i="24"/>
  <c r="K20" i="27"/>
  <c r="M20" i="27" s="1"/>
  <c r="P20" i="27" s="1"/>
  <c r="J20" i="27"/>
  <c r="Q20" i="27" s="1"/>
  <c r="S20" i="27" s="1"/>
  <c r="L20" i="46"/>
  <c r="K20" i="33"/>
  <c r="M20" i="33" s="1"/>
  <c r="P20" i="33" s="1"/>
  <c r="J20" i="33"/>
  <c r="K20" i="51"/>
  <c r="J20" i="51"/>
  <c r="J21" i="10"/>
  <c r="K21" i="10"/>
  <c r="L22" i="13"/>
  <c r="J17" i="12"/>
  <c r="K17" i="12"/>
  <c r="L19" i="7"/>
  <c r="J19" i="9"/>
  <c r="Q19" i="9" s="1"/>
  <c r="S19" i="9" s="1"/>
  <c r="J18" i="54"/>
  <c r="Q18" i="54" s="1"/>
  <c r="S18" i="54" s="1"/>
  <c r="K18" i="29"/>
  <c r="Q18" i="29" s="1"/>
  <c r="S18" i="29" s="1"/>
  <c r="K18" i="19"/>
  <c r="M18" i="19" s="1"/>
  <c r="P18" i="19" s="1"/>
  <c r="Q16" i="21"/>
  <c r="S16" i="21" s="1"/>
  <c r="L18" i="14"/>
  <c r="J19" i="14" s="1"/>
  <c r="K17" i="21"/>
  <c r="M17" i="21" s="1"/>
  <c r="P17" i="21" s="1"/>
  <c r="J17" i="21"/>
  <c r="J18" i="53"/>
  <c r="L18" i="53" s="1"/>
  <c r="L18" i="11"/>
  <c r="J19" i="11" s="1"/>
  <c r="Q17" i="8"/>
  <c r="S17" i="8" s="1"/>
  <c r="M17" i="8"/>
  <c r="P17" i="8" s="1"/>
  <c r="L19" i="30"/>
  <c r="Q19" i="30"/>
  <c r="S19" i="30" s="1"/>
  <c r="L19" i="20"/>
  <c r="M18" i="53"/>
  <c r="P18" i="53" s="1"/>
  <c r="Q18" i="15"/>
  <c r="S18" i="15" s="1"/>
  <c r="K18" i="17"/>
  <c r="L18" i="17" s="1"/>
  <c r="Q18" i="23"/>
  <c r="S18" i="23" s="1"/>
  <c r="M18" i="23"/>
  <c r="P18" i="23" s="1"/>
  <c r="K19" i="23"/>
  <c r="M19" i="23" s="1"/>
  <c r="P19" i="23" s="1"/>
  <c r="J19" i="23"/>
  <c r="Q18" i="28"/>
  <c r="S18" i="28" s="1"/>
  <c r="M18" i="11"/>
  <c r="P18" i="11" s="1"/>
  <c r="Q18" i="11"/>
  <c r="S18" i="11" s="1"/>
  <c r="L18" i="15"/>
  <c r="J18" i="8"/>
  <c r="L18" i="8" s="1"/>
  <c r="J18" i="39"/>
  <c r="Q18" i="39" s="1"/>
  <c r="S18" i="39" s="1"/>
  <c r="M21" i="24"/>
  <c r="P21" i="24" s="1"/>
  <c r="Q21" i="24"/>
  <c r="S21" i="24" s="1"/>
  <c r="L17" i="43"/>
  <c r="K18" i="43" s="1"/>
  <c r="K17" i="44"/>
  <c r="M17" i="44" s="1"/>
  <c r="P17" i="44" s="1"/>
  <c r="J17" i="44"/>
  <c r="J18" i="18"/>
  <c r="K18" i="18"/>
  <c r="J18" i="37"/>
  <c r="Q18" i="37" s="1"/>
  <c r="S18" i="37" s="1"/>
  <c r="K19" i="28"/>
  <c r="M19" i="28" s="1"/>
  <c r="P19" i="28" s="1"/>
  <c r="M18" i="8"/>
  <c r="P18" i="8" s="1"/>
  <c r="J19" i="50"/>
  <c r="L19" i="50" s="1"/>
  <c r="L17" i="26"/>
  <c r="K18" i="26" s="1"/>
  <c r="M17" i="43"/>
  <c r="P17" i="43" s="1"/>
  <c r="Q17" i="43"/>
  <c r="S17" i="43" s="1"/>
  <c r="L17" i="16"/>
  <c r="K18" i="16" s="1"/>
  <c r="J18" i="41"/>
  <c r="L18" i="41" s="1"/>
  <c r="K19" i="41" s="1"/>
  <c r="M19" i="41" s="1"/>
  <c r="P19" i="41" s="1"/>
  <c r="L19" i="34"/>
  <c r="M18" i="32"/>
  <c r="P18" i="32" s="1"/>
  <c r="J19" i="40"/>
  <c r="L19" i="40" s="1"/>
  <c r="L18" i="38"/>
  <c r="J19" i="38" s="1"/>
  <c r="M18" i="38"/>
  <c r="P18" i="38" s="1"/>
  <c r="J19" i="22"/>
  <c r="L19" i="22" s="1"/>
  <c r="J20" i="22" s="1"/>
  <c r="Q18" i="32"/>
  <c r="S18" i="32" s="1"/>
  <c r="Q17" i="52"/>
  <c r="S17" i="52" s="1"/>
  <c r="Q19" i="25"/>
  <c r="S19" i="25" s="1"/>
  <c r="L19" i="25"/>
  <c r="K18" i="36"/>
  <c r="L18" i="36" s="1"/>
  <c r="J19" i="36" s="1"/>
  <c r="M19" i="22"/>
  <c r="P19" i="22" s="1"/>
  <c r="J19" i="32"/>
  <c r="Q19" i="32" s="1"/>
  <c r="S19" i="32" s="1"/>
  <c r="Q19" i="33"/>
  <c r="S19" i="33" s="1"/>
  <c r="L19" i="31"/>
  <c r="M19" i="40"/>
  <c r="P19" i="40" s="1"/>
  <c r="M19" i="31"/>
  <c r="P19" i="31" s="1"/>
  <c r="Q19" i="31"/>
  <c r="S19" i="31" s="1"/>
  <c r="J19" i="35"/>
  <c r="K19" i="35"/>
  <c r="M18" i="54"/>
  <c r="P18" i="54" s="1"/>
  <c r="L17" i="45"/>
  <c r="K18" i="45" s="1"/>
  <c r="K18" i="52"/>
  <c r="J18" i="52"/>
  <c r="M17" i="45"/>
  <c r="P17" i="45" s="1"/>
  <c r="Q17" i="45"/>
  <c r="S17" i="45" s="1"/>
  <c r="Q19" i="49"/>
  <c r="S19" i="49" s="1"/>
  <c r="L19" i="49"/>
  <c r="K19" i="42"/>
  <c r="L19" i="47"/>
  <c r="M19" i="47"/>
  <c r="P19" i="47" s="1"/>
  <c r="Q19" i="47"/>
  <c r="S19" i="47" s="1"/>
  <c r="Q18" i="48"/>
  <c r="S18" i="48" s="1"/>
  <c r="K19" i="48"/>
  <c r="M19" i="48" s="1"/>
  <c r="P19" i="48" s="1"/>
  <c r="J19" i="48"/>
  <c r="M18" i="48"/>
  <c r="P18" i="48" s="1"/>
  <c r="Q19" i="51"/>
  <c r="S19" i="51" s="1"/>
  <c r="Q20" i="33" l="1"/>
  <c r="S20" i="33" s="1"/>
  <c r="L20" i="51"/>
  <c r="J21" i="51" s="1"/>
  <c r="Q20" i="51"/>
  <c r="S20" i="51" s="1"/>
  <c r="L20" i="33"/>
  <c r="M20" i="51"/>
  <c r="P20" i="51" s="1"/>
  <c r="K23" i="13"/>
  <c r="J23" i="13"/>
  <c r="L23" i="13" s="1"/>
  <c r="J24" i="13" s="1"/>
  <c r="L21" i="10"/>
  <c r="Q21" i="10"/>
  <c r="S21" i="10" s="1"/>
  <c r="M21" i="10"/>
  <c r="P21" i="10" s="1"/>
  <c r="K20" i="25"/>
  <c r="J20" i="25"/>
  <c r="K20" i="34"/>
  <c r="M20" i="34" s="1"/>
  <c r="P20" i="34" s="1"/>
  <c r="J20" i="34"/>
  <c r="K20" i="7"/>
  <c r="J20" i="7"/>
  <c r="K21" i="46"/>
  <c r="J21" i="46"/>
  <c r="L21" i="46" s="1"/>
  <c r="K20" i="49"/>
  <c r="M20" i="49" s="1"/>
  <c r="P20" i="49" s="1"/>
  <c r="J20" i="49"/>
  <c r="Q20" i="49" s="1"/>
  <c r="S20" i="49" s="1"/>
  <c r="L20" i="27"/>
  <c r="J21" i="27" s="1"/>
  <c r="K20" i="50"/>
  <c r="M20" i="50" s="1"/>
  <c r="P20" i="50" s="1"/>
  <c r="J20" i="50"/>
  <c r="Q20" i="50" s="1"/>
  <c r="S20" i="50" s="1"/>
  <c r="K20" i="20"/>
  <c r="Q20" i="20" s="1"/>
  <c r="S20" i="20" s="1"/>
  <c r="J20" i="20"/>
  <c r="K20" i="30"/>
  <c r="J20" i="30"/>
  <c r="K20" i="47"/>
  <c r="M20" i="47" s="1"/>
  <c r="P20" i="47" s="1"/>
  <c r="J20" i="47"/>
  <c r="L20" i="47" s="1"/>
  <c r="K20" i="31"/>
  <c r="J20" i="31"/>
  <c r="L20" i="31" s="1"/>
  <c r="J21" i="31" s="1"/>
  <c r="K20" i="40"/>
  <c r="M20" i="40" s="1"/>
  <c r="P20" i="40" s="1"/>
  <c r="J20" i="40"/>
  <c r="L21" i="24"/>
  <c r="L18" i="29"/>
  <c r="M18" i="29"/>
  <c r="P18" i="29" s="1"/>
  <c r="Q17" i="12"/>
  <c r="S17" i="12" s="1"/>
  <c r="M17" i="12"/>
  <c r="P17" i="12" s="1"/>
  <c r="M20" i="7"/>
  <c r="P20" i="7" s="1"/>
  <c r="L17" i="12"/>
  <c r="L18" i="54"/>
  <c r="J19" i="54" s="1"/>
  <c r="Q17" i="21"/>
  <c r="S17" i="21" s="1"/>
  <c r="L19" i="9"/>
  <c r="L18" i="19"/>
  <c r="J19" i="19" s="1"/>
  <c r="K19" i="14"/>
  <c r="M19" i="14" s="1"/>
  <c r="P19" i="14" s="1"/>
  <c r="Q18" i="19"/>
  <c r="S18" i="19" s="1"/>
  <c r="Q18" i="53"/>
  <c r="S18" i="53" s="1"/>
  <c r="L17" i="21"/>
  <c r="K18" i="21" s="1"/>
  <c r="M18" i="21" s="1"/>
  <c r="P18" i="21" s="1"/>
  <c r="K19" i="11"/>
  <c r="Q19" i="11" s="1"/>
  <c r="S19" i="11" s="1"/>
  <c r="M20" i="30"/>
  <c r="P20" i="30" s="1"/>
  <c r="Q20" i="30"/>
  <c r="S20" i="30" s="1"/>
  <c r="Q18" i="17"/>
  <c r="S18" i="17" s="1"/>
  <c r="J19" i="53"/>
  <c r="K19" i="53"/>
  <c r="K24" i="13"/>
  <c r="Q24" i="13" s="1"/>
  <c r="S24" i="13" s="1"/>
  <c r="M18" i="17"/>
  <c r="P18" i="17" s="1"/>
  <c r="L19" i="23"/>
  <c r="Q19" i="23"/>
  <c r="S19" i="23" s="1"/>
  <c r="L18" i="39"/>
  <c r="K19" i="39" s="1"/>
  <c r="M19" i="39" s="1"/>
  <c r="P19" i="39" s="1"/>
  <c r="Q18" i="8"/>
  <c r="S18" i="8" s="1"/>
  <c r="Q17" i="44"/>
  <c r="S17" i="44" s="1"/>
  <c r="J19" i="17"/>
  <c r="K19" i="17"/>
  <c r="J19" i="8"/>
  <c r="K19" i="8"/>
  <c r="K19" i="15"/>
  <c r="J19" i="15"/>
  <c r="J18" i="43"/>
  <c r="L18" i="43" s="1"/>
  <c r="J18" i="26"/>
  <c r="L18" i="26" s="1"/>
  <c r="J19" i="26" s="1"/>
  <c r="L18" i="18"/>
  <c r="K19" i="18" s="1"/>
  <c r="J18" i="16"/>
  <c r="Q18" i="16" s="1"/>
  <c r="S18" i="16" s="1"/>
  <c r="L17" i="44"/>
  <c r="Q19" i="22"/>
  <c r="S19" i="22" s="1"/>
  <c r="M18" i="18"/>
  <c r="P18" i="18" s="1"/>
  <c r="Q18" i="18"/>
  <c r="S18" i="18" s="1"/>
  <c r="L19" i="28"/>
  <c r="Q19" i="28"/>
  <c r="S19" i="28" s="1"/>
  <c r="Q20" i="34"/>
  <c r="S20" i="34" s="1"/>
  <c r="Q19" i="50"/>
  <c r="S19" i="50" s="1"/>
  <c r="L18" i="37"/>
  <c r="Q18" i="41"/>
  <c r="S18" i="41" s="1"/>
  <c r="M18" i="43"/>
  <c r="P18" i="43" s="1"/>
  <c r="J19" i="41"/>
  <c r="L19" i="41" s="1"/>
  <c r="L19" i="32"/>
  <c r="Q18" i="36"/>
  <c r="S18" i="36" s="1"/>
  <c r="M18" i="26"/>
  <c r="P18" i="26" s="1"/>
  <c r="K19" i="38"/>
  <c r="M19" i="38" s="1"/>
  <c r="P19" i="38" s="1"/>
  <c r="Q19" i="40"/>
  <c r="S19" i="40" s="1"/>
  <c r="K20" i="22"/>
  <c r="L20" i="22" s="1"/>
  <c r="K19" i="36"/>
  <c r="M19" i="36" s="1"/>
  <c r="P19" i="36" s="1"/>
  <c r="J19" i="29"/>
  <c r="K19" i="29"/>
  <c r="M18" i="36"/>
  <c r="P18" i="36" s="1"/>
  <c r="L20" i="25"/>
  <c r="Q20" i="25"/>
  <c r="S20" i="25" s="1"/>
  <c r="M20" i="25"/>
  <c r="P20" i="25" s="1"/>
  <c r="M18" i="16"/>
  <c r="P18" i="16" s="1"/>
  <c r="Q19" i="35"/>
  <c r="S19" i="35" s="1"/>
  <c r="M19" i="35"/>
  <c r="P19" i="35" s="1"/>
  <c r="L19" i="35"/>
  <c r="J20" i="35" s="1"/>
  <c r="J18" i="45"/>
  <c r="L18" i="45" s="1"/>
  <c r="K19" i="45" s="1"/>
  <c r="M19" i="45" s="1"/>
  <c r="P19" i="45" s="1"/>
  <c r="K21" i="27"/>
  <c r="L21" i="27" s="1"/>
  <c r="L18" i="52"/>
  <c r="K19" i="52" s="1"/>
  <c r="M18" i="52"/>
  <c r="P18" i="52" s="1"/>
  <c r="Q18" i="52"/>
  <c r="S18" i="52" s="1"/>
  <c r="M18" i="45"/>
  <c r="P18" i="45" s="1"/>
  <c r="L19" i="48"/>
  <c r="M19" i="42"/>
  <c r="P19" i="42" s="1"/>
  <c r="Q19" i="42"/>
  <c r="S19" i="42" s="1"/>
  <c r="L19" i="42"/>
  <c r="Q19" i="48"/>
  <c r="S19" i="48" s="1"/>
  <c r="K21" i="51"/>
  <c r="L21" i="51" s="1"/>
  <c r="J22" i="51" s="1"/>
  <c r="L20" i="49" l="1"/>
  <c r="Q20" i="47"/>
  <c r="S20" i="47" s="1"/>
  <c r="Q20" i="31"/>
  <c r="S20" i="31" s="1"/>
  <c r="Q20" i="40"/>
  <c r="S20" i="40" s="1"/>
  <c r="K22" i="46"/>
  <c r="J22" i="46"/>
  <c r="L22" i="46"/>
  <c r="K22" i="27"/>
  <c r="M22" i="27" s="1"/>
  <c r="P22" i="27" s="1"/>
  <c r="J22" i="27"/>
  <c r="L20" i="40"/>
  <c r="K21" i="22"/>
  <c r="J21" i="22"/>
  <c r="K20" i="48"/>
  <c r="M20" i="48" s="1"/>
  <c r="P20" i="48" s="1"/>
  <c r="J20" i="48"/>
  <c r="L20" i="48" s="1"/>
  <c r="L20" i="34"/>
  <c r="K20" i="32"/>
  <c r="J20" i="32"/>
  <c r="M21" i="46"/>
  <c r="P21" i="46" s="1"/>
  <c r="Q21" i="46"/>
  <c r="S21" i="46" s="1"/>
  <c r="J22" i="10"/>
  <c r="K22" i="10"/>
  <c r="L20" i="50"/>
  <c r="K21" i="47"/>
  <c r="M21" i="47" s="1"/>
  <c r="P21" i="47" s="1"/>
  <c r="J21" i="47"/>
  <c r="L21" i="47" s="1"/>
  <c r="K20" i="41"/>
  <c r="J20" i="41"/>
  <c r="K20" i="42"/>
  <c r="M20" i="42" s="1"/>
  <c r="P20" i="42" s="1"/>
  <c r="J20" i="42"/>
  <c r="M20" i="31"/>
  <c r="P20" i="31" s="1"/>
  <c r="K20" i="9"/>
  <c r="J20" i="9"/>
  <c r="Q20" i="9" s="1"/>
  <c r="S20" i="9" s="1"/>
  <c r="K21" i="33"/>
  <c r="J21" i="33"/>
  <c r="L20" i="20"/>
  <c r="L20" i="7"/>
  <c r="Q20" i="7"/>
  <c r="S20" i="7" s="1"/>
  <c r="K20" i="28"/>
  <c r="M20" i="28" s="1"/>
  <c r="P20" i="28" s="1"/>
  <c r="J20" i="28"/>
  <c r="Q20" i="28" s="1"/>
  <c r="S20" i="28" s="1"/>
  <c r="M23" i="13"/>
  <c r="P23" i="13" s="1"/>
  <c r="Q23" i="13"/>
  <c r="S23" i="13" s="1"/>
  <c r="K21" i="49"/>
  <c r="M21" i="49" s="1"/>
  <c r="P21" i="49" s="1"/>
  <c r="J21" i="49"/>
  <c r="K21" i="25"/>
  <c r="J21" i="25"/>
  <c r="K20" i="23"/>
  <c r="J20" i="23"/>
  <c r="M20" i="20"/>
  <c r="P20" i="20" s="1"/>
  <c r="J22" i="24"/>
  <c r="K22" i="24"/>
  <c r="L20" i="30"/>
  <c r="K19" i="54"/>
  <c r="M19" i="54" s="1"/>
  <c r="P19" i="54" s="1"/>
  <c r="J18" i="12"/>
  <c r="K18" i="12"/>
  <c r="M20" i="9"/>
  <c r="P20" i="9" s="1"/>
  <c r="Q19" i="14"/>
  <c r="S19" i="14" s="1"/>
  <c r="K19" i="19"/>
  <c r="L19" i="19" s="1"/>
  <c r="L19" i="14"/>
  <c r="M19" i="11"/>
  <c r="P19" i="11" s="1"/>
  <c r="J18" i="21"/>
  <c r="L18" i="21" s="1"/>
  <c r="J19" i="21" s="1"/>
  <c r="L19" i="11"/>
  <c r="M20" i="23"/>
  <c r="P20" i="23" s="1"/>
  <c r="J19" i="39"/>
  <c r="L19" i="39" s="1"/>
  <c r="L19" i="15"/>
  <c r="M24" i="13"/>
  <c r="P24" i="13" s="1"/>
  <c r="L24" i="13"/>
  <c r="K25" i="13" s="1"/>
  <c r="M25" i="13" s="1"/>
  <c r="P25" i="13" s="1"/>
  <c r="Q19" i="38"/>
  <c r="S19" i="38" s="1"/>
  <c r="L19" i="38"/>
  <c r="L19" i="53"/>
  <c r="J20" i="53" s="1"/>
  <c r="M19" i="53"/>
  <c r="P19" i="53" s="1"/>
  <c r="Q19" i="53"/>
  <c r="S19" i="53" s="1"/>
  <c r="L20" i="23"/>
  <c r="L19" i="8"/>
  <c r="Q18" i="26"/>
  <c r="S18" i="26" s="1"/>
  <c r="Q19" i="8"/>
  <c r="S19" i="8" s="1"/>
  <c r="L18" i="16"/>
  <c r="J19" i="16" s="1"/>
  <c r="M19" i="8"/>
  <c r="P19" i="8" s="1"/>
  <c r="Q19" i="17"/>
  <c r="S19" i="17" s="1"/>
  <c r="M19" i="17"/>
  <c r="P19" i="17" s="1"/>
  <c r="L19" i="17"/>
  <c r="J20" i="17" s="1"/>
  <c r="M19" i="15"/>
  <c r="P19" i="15" s="1"/>
  <c r="Q19" i="15"/>
  <c r="S19" i="15" s="1"/>
  <c r="Q18" i="43"/>
  <c r="S18" i="43" s="1"/>
  <c r="J19" i="43"/>
  <c r="K19" i="43"/>
  <c r="J19" i="18"/>
  <c r="Q19" i="18" s="1"/>
  <c r="S19" i="18" s="1"/>
  <c r="K19" i="26"/>
  <c r="Q19" i="26" s="1"/>
  <c r="S19" i="26" s="1"/>
  <c r="K18" i="44"/>
  <c r="J18" i="44"/>
  <c r="Q19" i="36"/>
  <c r="S19" i="36" s="1"/>
  <c r="K19" i="37"/>
  <c r="J19" i="37"/>
  <c r="M19" i="18"/>
  <c r="P19" i="18" s="1"/>
  <c r="Q19" i="41"/>
  <c r="S19" i="41" s="1"/>
  <c r="L19" i="36"/>
  <c r="Q20" i="22"/>
  <c r="S20" i="22" s="1"/>
  <c r="M20" i="22"/>
  <c r="P20" i="22" s="1"/>
  <c r="L19" i="29"/>
  <c r="J20" i="29" s="1"/>
  <c r="Q19" i="29"/>
  <c r="S19" i="29" s="1"/>
  <c r="M19" i="29"/>
  <c r="P19" i="29" s="1"/>
  <c r="M21" i="22"/>
  <c r="P21" i="22" s="1"/>
  <c r="Q18" i="45"/>
  <c r="S18" i="45" s="1"/>
  <c r="K20" i="35"/>
  <c r="L20" i="35" s="1"/>
  <c r="K21" i="31"/>
  <c r="L21" i="31" s="1"/>
  <c r="J22" i="31" s="1"/>
  <c r="J19" i="45"/>
  <c r="L19" i="45" s="1"/>
  <c r="Q21" i="27"/>
  <c r="S21" i="27" s="1"/>
  <c r="M21" i="27"/>
  <c r="P21" i="27" s="1"/>
  <c r="J19" i="52"/>
  <c r="Q19" i="52" s="1"/>
  <c r="S19" i="52" s="1"/>
  <c r="M19" i="52"/>
  <c r="P19" i="52" s="1"/>
  <c r="Q20" i="42"/>
  <c r="S20" i="42" s="1"/>
  <c r="K22" i="51"/>
  <c r="L22" i="51" s="1"/>
  <c r="Q21" i="51"/>
  <c r="S21" i="51" s="1"/>
  <c r="M21" i="51"/>
  <c r="P21" i="51" s="1"/>
  <c r="L21" i="33" l="1"/>
  <c r="L22" i="27"/>
  <c r="L20" i="41"/>
  <c r="K21" i="41" s="1"/>
  <c r="M21" i="41" s="1"/>
  <c r="P21" i="41" s="1"/>
  <c r="Q20" i="32"/>
  <c r="S20" i="32" s="1"/>
  <c r="Q21" i="47"/>
  <c r="S21" i="47" s="1"/>
  <c r="L21" i="25"/>
  <c r="K22" i="25"/>
  <c r="Q22" i="25" s="1"/>
  <c r="S22" i="25" s="1"/>
  <c r="J22" i="25"/>
  <c r="L22" i="25" s="1"/>
  <c r="J21" i="41"/>
  <c r="J21" i="7"/>
  <c r="K21" i="7"/>
  <c r="L21" i="22"/>
  <c r="K21" i="48"/>
  <c r="J21" i="48"/>
  <c r="Q21" i="48" s="1"/>
  <c r="S21" i="48" s="1"/>
  <c r="Q19" i="54"/>
  <c r="S19" i="54" s="1"/>
  <c r="L22" i="24"/>
  <c r="Q22" i="24"/>
  <c r="S22" i="24" s="1"/>
  <c r="M22" i="24"/>
  <c r="P22" i="24" s="1"/>
  <c r="K22" i="33"/>
  <c r="J22" i="33"/>
  <c r="K21" i="40"/>
  <c r="J21" i="40"/>
  <c r="Q20" i="41"/>
  <c r="S20" i="41" s="1"/>
  <c r="M21" i="25"/>
  <c r="P21" i="25" s="1"/>
  <c r="K20" i="11"/>
  <c r="M20" i="11" s="1"/>
  <c r="P20" i="11" s="1"/>
  <c r="J20" i="11"/>
  <c r="L20" i="32"/>
  <c r="Q22" i="27"/>
  <c r="S22" i="27" s="1"/>
  <c r="Q21" i="25"/>
  <c r="S21" i="25" s="1"/>
  <c r="M20" i="41"/>
  <c r="P20" i="41" s="1"/>
  <c r="K20" i="15"/>
  <c r="M20" i="15" s="1"/>
  <c r="P20" i="15" s="1"/>
  <c r="J20" i="15"/>
  <c r="K20" i="19"/>
  <c r="J20" i="19"/>
  <c r="K21" i="34"/>
  <c r="J21" i="34"/>
  <c r="J23" i="46"/>
  <c r="K23" i="46"/>
  <c r="K20" i="36"/>
  <c r="M20" i="36" s="1"/>
  <c r="P20" i="36" s="1"/>
  <c r="J20" i="36"/>
  <c r="K21" i="30"/>
  <c r="J21" i="30"/>
  <c r="L20" i="42"/>
  <c r="Q21" i="22"/>
  <c r="S21" i="22" s="1"/>
  <c r="K20" i="8"/>
  <c r="M20" i="8" s="1"/>
  <c r="P20" i="8" s="1"/>
  <c r="J20" i="8"/>
  <c r="L19" i="54"/>
  <c r="K21" i="23"/>
  <c r="M21" i="23" s="1"/>
  <c r="P21" i="23" s="1"/>
  <c r="J21" i="23"/>
  <c r="L21" i="23" s="1"/>
  <c r="K21" i="35"/>
  <c r="M21" i="35" s="1"/>
  <c r="P21" i="35" s="1"/>
  <c r="J21" i="35"/>
  <c r="M21" i="33"/>
  <c r="P21" i="33" s="1"/>
  <c r="Q21" i="33"/>
  <c r="S21" i="33" s="1"/>
  <c r="Q20" i="23"/>
  <c r="S20" i="23" s="1"/>
  <c r="L20" i="28"/>
  <c r="L20" i="9"/>
  <c r="K21" i="50"/>
  <c r="J21" i="50"/>
  <c r="K20" i="45"/>
  <c r="M20" i="45" s="1"/>
  <c r="P20" i="45" s="1"/>
  <c r="J20" i="45"/>
  <c r="L20" i="45" s="1"/>
  <c r="K20" i="14"/>
  <c r="M20" i="14" s="1"/>
  <c r="P20" i="14" s="1"/>
  <c r="J20" i="14"/>
  <c r="L20" i="14" s="1"/>
  <c r="K21" i="20"/>
  <c r="J21" i="20"/>
  <c r="K22" i="47"/>
  <c r="M22" i="47" s="1"/>
  <c r="P22" i="47" s="1"/>
  <c r="J22" i="47"/>
  <c r="L21" i="49"/>
  <c r="Q21" i="49"/>
  <c r="S21" i="49" s="1"/>
  <c r="M20" i="32"/>
  <c r="P20" i="32" s="1"/>
  <c r="K20" i="38"/>
  <c r="M20" i="38" s="1"/>
  <c r="P20" i="38" s="1"/>
  <c r="J20" i="38"/>
  <c r="K20" i="39"/>
  <c r="J20" i="39"/>
  <c r="L22" i="10"/>
  <c r="M22" i="10"/>
  <c r="P22" i="10" s="1"/>
  <c r="Q22" i="10"/>
  <c r="S22" i="10" s="1"/>
  <c r="Q20" i="48"/>
  <c r="S20" i="48" s="1"/>
  <c r="M22" i="46"/>
  <c r="P22" i="46" s="1"/>
  <c r="Q22" i="46"/>
  <c r="S22" i="46" s="1"/>
  <c r="L18" i="12"/>
  <c r="K19" i="12" s="1"/>
  <c r="Q18" i="12"/>
  <c r="S18" i="12" s="1"/>
  <c r="M18" i="12"/>
  <c r="P18" i="12" s="1"/>
  <c r="Q19" i="19"/>
  <c r="S19" i="19" s="1"/>
  <c r="M19" i="19"/>
  <c r="P19" i="19" s="1"/>
  <c r="Q20" i="14"/>
  <c r="S20" i="14" s="1"/>
  <c r="Q18" i="21"/>
  <c r="S18" i="21" s="1"/>
  <c r="K19" i="21"/>
  <c r="L19" i="21" s="1"/>
  <c r="Q19" i="39"/>
  <c r="S19" i="39" s="1"/>
  <c r="K19" i="16"/>
  <c r="M19" i="16" s="1"/>
  <c r="P19" i="16" s="1"/>
  <c r="J25" i="13"/>
  <c r="L25" i="13" s="1"/>
  <c r="K26" i="13" s="1"/>
  <c r="M26" i="13" s="1"/>
  <c r="P26" i="13" s="1"/>
  <c r="K20" i="53"/>
  <c r="L20" i="53" s="1"/>
  <c r="J21" i="53" s="1"/>
  <c r="Q19" i="43"/>
  <c r="S19" i="43" s="1"/>
  <c r="M19" i="26"/>
  <c r="P19" i="26" s="1"/>
  <c r="L19" i="18"/>
  <c r="L19" i="43"/>
  <c r="M19" i="43"/>
  <c r="P19" i="43" s="1"/>
  <c r="K20" i="17"/>
  <c r="L20" i="17" s="1"/>
  <c r="J21" i="17" s="1"/>
  <c r="L19" i="26"/>
  <c r="L19" i="37"/>
  <c r="M18" i="44"/>
  <c r="P18" i="44" s="1"/>
  <c r="Q18" i="44"/>
  <c r="S18" i="44" s="1"/>
  <c r="L18" i="44"/>
  <c r="M19" i="37"/>
  <c r="P19" i="37" s="1"/>
  <c r="Q19" i="37"/>
  <c r="S19" i="37" s="1"/>
  <c r="K20" i="29"/>
  <c r="L20" i="29" s="1"/>
  <c r="K22" i="31"/>
  <c r="L22" i="31" s="1"/>
  <c r="Q20" i="35"/>
  <c r="S20" i="35" s="1"/>
  <c r="M20" i="35"/>
  <c r="P20" i="35" s="1"/>
  <c r="M21" i="31"/>
  <c r="P21" i="31" s="1"/>
  <c r="Q21" i="31"/>
  <c r="S21" i="31" s="1"/>
  <c r="Q19" i="45"/>
  <c r="S19" i="45" s="1"/>
  <c r="K23" i="27"/>
  <c r="J23" i="27"/>
  <c r="L19" i="52"/>
  <c r="K23" i="51"/>
  <c r="J23" i="51"/>
  <c r="Q22" i="51"/>
  <c r="S22" i="51" s="1"/>
  <c r="M22" i="51"/>
  <c r="P22" i="51" s="1"/>
  <c r="M22" i="25" l="1"/>
  <c r="P22" i="25" s="1"/>
  <c r="Q21" i="41"/>
  <c r="S21" i="41" s="1"/>
  <c r="L21" i="20"/>
  <c r="Q20" i="36"/>
  <c r="S20" i="36" s="1"/>
  <c r="L20" i="15"/>
  <c r="K21" i="15" s="1"/>
  <c r="Q20" i="38"/>
  <c r="S20" i="38" s="1"/>
  <c r="L21" i="30"/>
  <c r="K22" i="30" s="1"/>
  <c r="L20" i="19"/>
  <c r="K21" i="19" s="1"/>
  <c r="M21" i="19" s="1"/>
  <c r="P21" i="19" s="1"/>
  <c r="Q20" i="19"/>
  <c r="S20" i="19" s="1"/>
  <c r="L20" i="8"/>
  <c r="K21" i="8" s="1"/>
  <c r="Q20" i="11"/>
  <c r="S20" i="11" s="1"/>
  <c r="Q20" i="8"/>
  <c r="S20" i="8" s="1"/>
  <c r="J19" i="12"/>
  <c r="Q19" i="12" s="1"/>
  <c r="S19" i="12" s="1"/>
  <c r="Q21" i="35"/>
  <c r="S21" i="35" s="1"/>
  <c r="M20" i="19"/>
  <c r="P20" i="19" s="1"/>
  <c r="L21" i="48"/>
  <c r="J22" i="48" s="1"/>
  <c r="L22" i="47"/>
  <c r="K23" i="47" s="1"/>
  <c r="L21" i="35"/>
  <c r="J22" i="35" s="1"/>
  <c r="K21" i="45"/>
  <c r="M21" i="45" s="1"/>
  <c r="P21" i="45" s="1"/>
  <c r="J21" i="45"/>
  <c r="K22" i="23"/>
  <c r="M22" i="23" s="1"/>
  <c r="P22" i="23" s="1"/>
  <c r="J22" i="23"/>
  <c r="L22" i="23" s="1"/>
  <c r="J23" i="23" s="1"/>
  <c r="Q21" i="40"/>
  <c r="S21" i="40" s="1"/>
  <c r="M21" i="40"/>
  <c r="P21" i="40" s="1"/>
  <c r="K20" i="21"/>
  <c r="J20" i="21"/>
  <c r="K21" i="42"/>
  <c r="J21" i="42"/>
  <c r="L20" i="39"/>
  <c r="L21" i="7"/>
  <c r="M21" i="7"/>
  <c r="P21" i="7" s="1"/>
  <c r="Q21" i="7"/>
  <c r="S21" i="7" s="1"/>
  <c r="K20" i="26"/>
  <c r="J20" i="26"/>
  <c r="L21" i="50"/>
  <c r="M21" i="50"/>
  <c r="P21" i="50" s="1"/>
  <c r="Q21" i="50"/>
  <c r="S21" i="50" s="1"/>
  <c r="L20" i="38"/>
  <c r="K21" i="9"/>
  <c r="J21" i="9"/>
  <c r="M21" i="30"/>
  <c r="P21" i="30" s="1"/>
  <c r="Q21" i="30"/>
  <c r="S21" i="30" s="1"/>
  <c r="Q20" i="39"/>
  <c r="S20" i="39" s="1"/>
  <c r="M21" i="20"/>
  <c r="P21" i="20" s="1"/>
  <c r="Q21" i="20"/>
  <c r="S21" i="20" s="1"/>
  <c r="K21" i="28"/>
  <c r="J21" i="28"/>
  <c r="L21" i="28" s="1"/>
  <c r="K20" i="54"/>
  <c r="J20" i="54"/>
  <c r="J23" i="24"/>
  <c r="K23" i="24"/>
  <c r="L21" i="41"/>
  <c r="J23" i="10"/>
  <c r="K23" i="10"/>
  <c r="Q20" i="45"/>
  <c r="S20" i="45" s="1"/>
  <c r="J22" i="22"/>
  <c r="K22" i="22"/>
  <c r="K20" i="18"/>
  <c r="M20" i="18" s="1"/>
  <c r="P20" i="18" s="1"/>
  <c r="J20" i="18"/>
  <c r="J22" i="30"/>
  <c r="L22" i="33"/>
  <c r="Q22" i="33"/>
  <c r="S22" i="33" s="1"/>
  <c r="M22" i="33"/>
  <c r="P22" i="33" s="1"/>
  <c r="K22" i="20"/>
  <c r="J22" i="20"/>
  <c r="Q22" i="47"/>
  <c r="S22" i="47" s="1"/>
  <c r="K21" i="29"/>
  <c r="J21" i="29"/>
  <c r="Q21" i="23"/>
  <c r="S21" i="23" s="1"/>
  <c r="M20" i="39"/>
  <c r="P20" i="39" s="1"/>
  <c r="L21" i="40"/>
  <c r="L20" i="36"/>
  <c r="Q20" i="15"/>
  <c r="S20" i="15" s="1"/>
  <c r="J22" i="49"/>
  <c r="K22" i="49"/>
  <c r="K20" i="52"/>
  <c r="M20" i="52" s="1"/>
  <c r="P20" i="52" s="1"/>
  <c r="J20" i="52"/>
  <c r="L21" i="34"/>
  <c r="M21" i="34"/>
  <c r="P21" i="34" s="1"/>
  <c r="Q21" i="34"/>
  <c r="S21" i="34" s="1"/>
  <c r="K21" i="32"/>
  <c r="J21" i="32"/>
  <c r="J21" i="19"/>
  <c r="L20" i="11"/>
  <c r="M21" i="48"/>
  <c r="P21" i="48" s="1"/>
  <c r="K20" i="37"/>
  <c r="J20" i="37"/>
  <c r="K20" i="43"/>
  <c r="J20" i="43"/>
  <c r="J21" i="15"/>
  <c r="K21" i="14"/>
  <c r="M21" i="14" s="1"/>
  <c r="P21" i="14" s="1"/>
  <c r="J21" i="14"/>
  <c r="L21" i="14" s="1"/>
  <c r="J21" i="8"/>
  <c r="L23" i="46"/>
  <c r="M23" i="46"/>
  <c r="P23" i="46" s="1"/>
  <c r="Q23" i="46"/>
  <c r="S23" i="46" s="1"/>
  <c r="M19" i="12"/>
  <c r="P19" i="12" s="1"/>
  <c r="Q19" i="21"/>
  <c r="S19" i="21" s="1"/>
  <c r="M19" i="21"/>
  <c r="P19" i="21" s="1"/>
  <c r="L19" i="16"/>
  <c r="Q19" i="16"/>
  <c r="S19" i="16" s="1"/>
  <c r="J26" i="13"/>
  <c r="Q26" i="13" s="1"/>
  <c r="S26" i="13" s="1"/>
  <c r="Q25" i="13"/>
  <c r="S25" i="13" s="1"/>
  <c r="K21" i="53"/>
  <c r="L21" i="53" s="1"/>
  <c r="Q20" i="53"/>
  <c r="S20" i="53" s="1"/>
  <c r="M20" i="53"/>
  <c r="P20" i="53" s="1"/>
  <c r="K21" i="17"/>
  <c r="L21" i="17" s="1"/>
  <c r="J22" i="17" s="1"/>
  <c r="Q20" i="17"/>
  <c r="S20" i="17" s="1"/>
  <c r="M20" i="17"/>
  <c r="P20" i="17" s="1"/>
  <c r="K19" i="44"/>
  <c r="M19" i="44" s="1"/>
  <c r="P19" i="44" s="1"/>
  <c r="J19" i="44"/>
  <c r="M20" i="29"/>
  <c r="P20" i="29" s="1"/>
  <c r="Q20" i="29"/>
  <c r="S20" i="29" s="1"/>
  <c r="J23" i="25"/>
  <c r="K23" i="25"/>
  <c r="L23" i="27"/>
  <c r="J24" i="27" s="1"/>
  <c r="K23" i="31"/>
  <c r="J23" i="31"/>
  <c r="Q22" i="31"/>
  <c r="S22" i="31" s="1"/>
  <c r="M22" i="31"/>
  <c r="P22" i="31" s="1"/>
  <c r="Q23" i="27"/>
  <c r="S23" i="27" s="1"/>
  <c r="M23" i="27"/>
  <c r="P23" i="27" s="1"/>
  <c r="L23" i="51"/>
  <c r="K24" i="51" s="1"/>
  <c r="M24" i="51" s="1"/>
  <c r="P24" i="51" s="1"/>
  <c r="M23" i="51"/>
  <c r="P23" i="51" s="1"/>
  <c r="Q23" i="51"/>
  <c r="S23" i="51" s="1"/>
  <c r="L21" i="29" l="1"/>
  <c r="J22" i="29" s="1"/>
  <c r="Q20" i="26"/>
  <c r="S20" i="26" s="1"/>
  <c r="J23" i="47"/>
  <c r="K22" i="35"/>
  <c r="M22" i="35" s="1"/>
  <c r="P22" i="35" s="1"/>
  <c r="L20" i="18"/>
  <c r="L21" i="45"/>
  <c r="M21" i="29"/>
  <c r="P21" i="29" s="1"/>
  <c r="L21" i="8"/>
  <c r="J22" i="8" s="1"/>
  <c r="Q20" i="21"/>
  <c r="S20" i="21" s="1"/>
  <c r="L19" i="12"/>
  <c r="L21" i="15"/>
  <c r="Q21" i="19"/>
  <c r="S21" i="19" s="1"/>
  <c r="L22" i="30"/>
  <c r="K23" i="30" s="1"/>
  <c r="M23" i="30" s="1"/>
  <c r="P23" i="30" s="1"/>
  <c r="K22" i="48"/>
  <c r="M22" i="48" s="1"/>
  <c r="P22" i="48" s="1"/>
  <c r="L23" i="24"/>
  <c r="J24" i="24" s="1"/>
  <c r="L22" i="20"/>
  <c r="J23" i="20" s="1"/>
  <c r="Q22" i="23"/>
  <c r="S22" i="23" s="1"/>
  <c r="L20" i="52"/>
  <c r="J21" i="52" s="1"/>
  <c r="Q21" i="15"/>
  <c r="S21" i="15" s="1"/>
  <c r="Q22" i="35"/>
  <c r="S22" i="35" s="1"/>
  <c r="L20" i="26"/>
  <c r="J21" i="26" s="1"/>
  <c r="Q21" i="45"/>
  <c r="S21" i="45" s="1"/>
  <c r="L21" i="19"/>
  <c r="J22" i="19" s="1"/>
  <c r="Q21" i="29"/>
  <c r="S21" i="29" s="1"/>
  <c r="L23" i="10"/>
  <c r="K24" i="10" s="1"/>
  <c r="M21" i="15"/>
  <c r="P21" i="15" s="1"/>
  <c r="L20" i="43"/>
  <c r="K21" i="43" s="1"/>
  <c r="L20" i="21"/>
  <c r="K21" i="21" s="1"/>
  <c r="M20" i="21"/>
  <c r="P20" i="21" s="1"/>
  <c r="M20" i="26"/>
  <c r="P20" i="26" s="1"/>
  <c r="J24" i="10"/>
  <c r="K22" i="14"/>
  <c r="M22" i="14" s="1"/>
  <c r="P22" i="14" s="1"/>
  <c r="J22" i="14"/>
  <c r="K24" i="46"/>
  <c r="J24" i="46"/>
  <c r="M23" i="10"/>
  <c r="P23" i="10" s="1"/>
  <c r="Q23" i="10"/>
  <c r="S23" i="10" s="1"/>
  <c r="M22" i="30"/>
  <c r="P22" i="30" s="1"/>
  <c r="Q22" i="30"/>
  <c r="S22" i="30" s="1"/>
  <c r="L21" i="9"/>
  <c r="M21" i="9"/>
  <c r="P21" i="9" s="1"/>
  <c r="Q21" i="9"/>
  <c r="S21" i="9" s="1"/>
  <c r="J22" i="45"/>
  <c r="K21" i="18"/>
  <c r="M21" i="18" s="1"/>
  <c r="P21" i="18" s="1"/>
  <c r="J21" i="18"/>
  <c r="L21" i="18" s="1"/>
  <c r="M21" i="8"/>
  <c r="P21" i="8" s="1"/>
  <c r="Q21" i="8"/>
  <c r="S21" i="8" s="1"/>
  <c r="K21" i="36"/>
  <c r="J21" i="36"/>
  <c r="K22" i="41"/>
  <c r="J22" i="41"/>
  <c r="M21" i="28"/>
  <c r="P21" i="28" s="1"/>
  <c r="Q21" i="28"/>
  <c r="S21" i="28" s="1"/>
  <c r="J22" i="7"/>
  <c r="K22" i="7"/>
  <c r="K20" i="16"/>
  <c r="M20" i="16" s="1"/>
  <c r="P20" i="16" s="1"/>
  <c r="J20" i="16"/>
  <c r="K22" i="34"/>
  <c r="J22" i="34"/>
  <c r="K22" i="40"/>
  <c r="J22" i="40"/>
  <c r="L22" i="40"/>
  <c r="M22" i="20"/>
  <c r="P22" i="20" s="1"/>
  <c r="Q22" i="20"/>
  <c r="S22" i="20" s="1"/>
  <c r="K21" i="39"/>
  <c r="J21" i="39"/>
  <c r="L21" i="39"/>
  <c r="Q20" i="43"/>
  <c r="S20" i="43" s="1"/>
  <c r="K22" i="53"/>
  <c r="J22" i="53"/>
  <c r="Q21" i="14"/>
  <c r="S21" i="14" s="1"/>
  <c r="K21" i="11"/>
  <c r="J21" i="11"/>
  <c r="L22" i="22"/>
  <c r="Q22" i="22"/>
  <c r="S22" i="22" s="1"/>
  <c r="M22" i="22"/>
  <c r="P22" i="22" s="1"/>
  <c r="M23" i="24"/>
  <c r="P23" i="24" s="1"/>
  <c r="Q23" i="24"/>
  <c r="S23" i="24" s="1"/>
  <c r="M20" i="43"/>
  <c r="P20" i="43" s="1"/>
  <c r="Q20" i="18"/>
  <c r="S20" i="18" s="1"/>
  <c r="K20" i="12"/>
  <c r="J20" i="12"/>
  <c r="Q20" i="52"/>
  <c r="S20" i="52" s="1"/>
  <c r="J22" i="50"/>
  <c r="K22" i="50"/>
  <c r="L21" i="42"/>
  <c r="M21" i="42"/>
  <c r="P21" i="42" s="1"/>
  <c r="Q21" i="42"/>
  <c r="S21" i="42" s="1"/>
  <c r="J21" i="43"/>
  <c r="L20" i="37"/>
  <c r="M20" i="37"/>
  <c r="P20" i="37" s="1"/>
  <c r="J23" i="33"/>
  <c r="K23" i="33"/>
  <c r="L20" i="54"/>
  <c r="L21" i="32"/>
  <c r="Q21" i="32"/>
  <c r="S21" i="32" s="1"/>
  <c r="M21" i="32"/>
  <c r="P21" i="32" s="1"/>
  <c r="K22" i="28"/>
  <c r="J22" i="28"/>
  <c r="K21" i="38"/>
  <c r="J21" i="38"/>
  <c r="Q20" i="37"/>
  <c r="S20" i="37" s="1"/>
  <c r="K22" i="15"/>
  <c r="M22" i="15" s="1"/>
  <c r="P22" i="15" s="1"/>
  <c r="J22" i="15"/>
  <c r="L22" i="49"/>
  <c r="M22" i="49"/>
  <c r="P22" i="49" s="1"/>
  <c r="Q22" i="49"/>
  <c r="S22" i="49" s="1"/>
  <c r="M20" i="54"/>
  <c r="P20" i="54" s="1"/>
  <c r="Q20" i="54"/>
  <c r="S20" i="54" s="1"/>
  <c r="J21" i="21"/>
  <c r="K23" i="23"/>
  <c r="L23" i="23" s="1"/>
  <c r="K24" i="23" s="1"/>
  <c r="L26" i="13"/>
  <c r="J27" i="13" s="1"/>
  <c r="M21" i="53"/>
  <c r="P21" i="53" s="1"/>
  <c r="Q21" i="53"/>
  <c r="S21" i="53" s="1"/>
  <c r="K22" i="17"/>
  <c r="L22" i="17" s="1"/>
  <c r="M21" i="17"/>
  <c r="P21" i="17" s="1"/>
  <c r="Q21" i="17"/>
  <c r="S21" i="17" s="1"/>
  <c r="Q19" i="44"/>
  <c r="S19" i="44" s="1"/>
  <c r="L19" i="44"/>
  <c r="K24" i="27"/>
  <c r="M24" i="27" s="1"/>
  <c r="P24" i="27" s="1"/>
  <c r="L23" i="25"/>
  <c r="J24" i="25" s="1"/>
  <c r="K22" i="29"/>
  <c r="L22" i="29" s="1"/>
  <c r="M23" i="25"/>
  <c r="P23" i="25" s="1"/>
  <c r="Q23" i="25"/>
  <c r="S23" i="25" s="1"/>
  <c r="L23" i="31"/>
  <c r="J24" i="31" s="1"/>
  <c r="M23" i="31"/>
  <c r="P23" i="31" s="1"/>
  <c r="Q23" i="31"/>
  <c r="S23" i="31" s="1"/>
  <c r="L23" i="47"/>
  <c r="J24" i="47" s="1"/>
  <c r="M23" i="47"/>
  <c r="P23" i="47" s="1"/>
  <c r="Q23" i="47"/>
  <c r="S23" i="47" s="1"/>
  <c r="J24" i="51"/>
  <c r="Q24" i="51" s="1"/>
  <c r="S24" i="51" s="1"/>
  <c r="L22" i="14" l="1"/>
  <c r="L22" i="35"/>
  <c r="J23" i="35" s="1"/>
  <c r="K22" i="8"/>
  <c r="L22" i="8" s="1"/>
  <c r="K24" i="24"/>
  <c r="Q24" i="24" s="1"/>
  <c r="S24" i="24" s="1"/>
  <c r="K22" i="19"/>
  <c r="M22" i="19" s="1"/>
  <c r="P22" i="19" s="1"/>
  <c r="K22" i="45"/>
  <c r="K23" i="20"/>
  <c r="L23" i="20" s="1"/>
  <c r="K21" i="26"/>
  <c r="L21" i="26" s="1"/>
  <c r="J22" i="26" s="1"/>
  <c r="J23" i="30"/>
  <c r="Q23" i="30" s="1"/>
  <c r="S23" i="30" s="1"/>
  <c r="Q22" i="14"/>
  <c r="S22" i="14" s="1"/>
  <c r="L22" i="41"/>
  <c r="K23" i="41" s="1"/>
  <c r="M23" i="41" s="1"/>
  <c r="P23" i="41" s="1"/>
  <c r="L21" i="21"/>
  <c r="K22" i="21" s="1"/>
  <c r="L23" i="33"/>
  <c r="K24" i="33" s="1"/>
  <c r="K21" i="52"/>
  <c r="L21" i="52" s="1"/>
  <c r="K22" i="52" s="1"/>
  <c r="M22" i="52" s="1"/>
  <c r="P22" i="52" s="1"/>
  <c r="L22" i="53"/>
  <c r="K23" i="53" s="1"/>
  <c r="L22" i="48"/>
  <c r="Q22" i="48"/>
  <c r="S22" i="48" s="1"/>
  <c r="Q22" i="15"/>
  <c r="S22" i="15" s="1"/>
  <c r="Q22" i="53"/>
  <c r="S22" i="53" s="1"/>
  <c r="L20" i="16"/>
  <c r="K21" i="16" s="1"/>
  <c r="M22" i="8"/>
  <c r="P22" i="8" s="1"/>
  <c r="L21" i="43"/>
  <c r="M21" i="43"/>
  <c r="P21" i="43" s="1"/>
  <c r="Q21" i="43"/>
  <c r="S21" i="43" s="1"/>
  <c r="J21" i="16"/>
  <c r="L21" i="38"/>
  <c r="M21" i="38"/>
  <c r="P21" i="38" s="1"/>
  <c r="Q21" i="38"/>
  <c r="S21" i="38" s="1"/>
  <c r="M23" i="33"/>
  <c r="P23" i="33" s="1"/>
  <c r="Q23" i="33"/>
  <c r="S23" i="33" s="1"/>
  <c r="L22" i="7"/>
  <c r="M22" i="7"/>
  <c r="P22" i="7" s="1"/>
  <c r="Q22" i="7"/>
  <c r="S22" i="7" s="1"/>
  <c r="K22" i="18"/>
  <c r="M22" i="18" s="1"/>
  <c r="P22" i="18" s="1"/>
  <c r="J22" i="18"/>
  <c r="L20" i="12"/>
  <c r="J23" i="40"/>
  <c r="K23" i="40"/>
  <c r="K22" i="9"/>
  <c r="J22" i="9"/>
  <c r="K20" i="44"/>
  <c r="M20" i="44" s="1"/>
  <c r="P20" i="44" s="1"/>
  <c r="J20" i="44"/>
  <c r="M22" i="53"/>
  <c r="P22" i="53" s="1"/>
  <c r="M20" i="12"/>
  <c r="P20" i="12" s="1"/>
  <c r="L22" i="28"/>
  <c r="M22" i="28"/>
  <c r="P22" i="28" s="1"/>
  <c r="Q22" i="28"/>
  <c r="S22" i="28" s="1"/>
  <c r="J23" i="22"/>
  <c r="K23" i="22"/>
  <c r="J22" i="39"/>
  <c r="K22" i="39"/>
  <c r="L24" i="10"/>
  <c r="Q24" i="10"/>
  <c r="S24" i="10" s="1"/>
  <c r="M24" i="10"/>
  <c r="P24" i="10" s="1"/>
  <c r="Q20" i="12"/>
  <c r="S20" i="12" s="1"/>
  <c r="J23" i="49"/>
  <c r="K23" i="49"/>
  <c r="J21" i="37"/>
  <c r="K21" i="37"/>
  <c r="M22" i="40"/>
  <c r="P22" i="40" s="1"/>
  <c r="Q22" i="40"/>
  <c r="S22" i="40" s="1"/>
  <c r="L22" i="15"/>
  <c r="K23" i="15" s="1"/>
  <c r="M23" i="15" s="1"/>
  <c r="P23" i="15" s="1"/>
  <c r="K22" i="42"/>
  <c r="J22" i="42"/>
  <c r="L21" i="11"/>
  <c r="M21" i="11"/>
  <c r="P21" i="11" s="1"/>
  <c r="Q21" i="11"/>
  <c r="S21" i="11" s="1"/>
  <c r="M21" i="39"/>
  <c r="P21" i="39" s="1"/>
  <c r="Q21" i="39"/>
  <c r="S21" i="39" s="1"/>
  <c r="Q21" i="18"/>
  <c r="S21" i="18" s="1"/>
  <c r="L23" i="30"/>
  <c r="M24" i="46"/>
  <c r="P24" i="46" s="1"/>
  <c r="Q24" i="46"/>
  <c r="S24" i="46" s="1"/>
  <c r="L21" i="36"/>
  <c r="M21" i="36"/>
  <c r="P21" i="36" s="1"/>
  <c r="Q21" i="36"/>
  <c r="S21" i="36" s="1"/>
  <c r="J22" i="21"/>
  <c r="K22" i="32"/>
  <c r="J22" i="32"/>
  <c r="L22" i="50"/>
  <c r="Q22" i="50"/>
  <c r="S22" i="50" s="1"/>
  <c r="M22" i="50"/>
  <c r="P22" i="50" s="1"/>
  <c r="L22" i="34"/>
  <c r="M22" i="34"/>
  <c r="P22" i="34" s="1"/>
  <c r="Q22" i="34"/>
  <c r="S22" i="34" s="1"/>
  <c r="Q20" i="16"/>
  <c r="S20" i="16" s="1"/>
  <c r="J22" i="52"/>
  <c r="M21" i="21"/>
  <c r="P21" i="21" s="1"/>
  <c r="Q21" i="21"/>
  <c r="S21" i="21" s="1"/>
  <c r="K21" i="54"/>
  <c r="J21" i="54"/>
  <c r="L21" i="54" s="1"/>
  <c r="Q22" i="41"/>
  <c r="S22" i="41" s="1"/>
  <c r="M22" i="41"/>
  <c r="P22" i="41" s="1"/>
  <c r="L24" i="46"/>
  <c r="Q23" i="23"/>
  <c r="S23" i="23" s="1"/>
  <c r="M23" i="23"/>
  <c r="P23" i="23" s="1"/>
  <c r="K23" i="14"/>
  <c r="J23" i="14"/>
  <c r="K27" i="13"/>
  <c r="Q27" i="13" s="1"/>
  <c r="S27" i="13" s="1"/>
  <c r="J24" i="23"/>
  <c r="Q24" i="23" s="1"/>
  <c r="S24" i="23" s="1"/>
  <c r="J23" i="17"/>
  <c r="K23" i="17"/>
  <c r="M22" i="17"/>
  <c r="P22" i="17" s="1"/>
  <c r="Q22" i="17"/>
  <c r="S22" i="17" s="1"/>
  <c r="M24" i="23"/>
  <c r="P24" i="23" s="1"/>
  <c r="L24" i="27"/>
  <c r="J25" i="27" s="1"/>
  <c r="Q24" i="27"/>
  <c r="S24" i="27" s="1"/>
  <c r="K24" i="31"/>
  <c r="M24" i="31" s="1"/>
  <c r="P24" i="31" s="1"/>
  <c r="K24" i="25"/>
  <c r="L24" i="25" s="1"/>
  <c r="K23" i="29"/>
  <c r="M23" i="29" s="1"/>
  <c r="P23" i="29" s="1"/>
  <c r="J23" i="29"/>
  <c r="M22" i="29"/>
  <c r="P22" i="29" s="1"/>
  <c r="Q22" i="29"/>
  <c r="S22" i="29" s="1"/>
  <c r="K24" i="47"/>
  <c r="Q24" i="47" s="1"/>
  <c r="S24" i="47" s="1"/>
  <c r="L24" i="51"/>
  <c r="J25" i="51" s="1"/>
  <c r="L22" i="19" l="1"/>
  <c r="J23" i="19" s="1"/>
  <c r="Q23" i="20"/>
  <c r="S23" i="20" s="1"/>
  <c r="Q21" i="52"/>
  <c r="S21" i="52" s="1"/>
  <c r="M23" i="20"/>
  <c r="P23" i="20" s="1"/>
  <c r="K23" i="35"/>
  <c r="M24" i="24"/>
  <c r="P24" i="24" s="1"/>
  <c r="Q22" i="8"/>
  <c r="S22" i="8" s="1"/>
  <c r="M21" i="52"/>
  <c r="P21" i="52" s="1"/>
  <c r="L23" i="49"/>
  <c r="M22" i="45"/>
  <c r="P22" i="45" s="1"/>
  <c r="Q22" i="45"/>
  <c r="S22" i="45" s="1"/>
  <c r="Q21" i="26"/>
  <c r="S21" i="26" s="1"/>
  <c r="K23" i="8"/>
  <c r="J23" i="8"/>
  <c r="L23" i="8" s="1"/>
  <c r="J24" i="8" s="1"/>
  <c r="M21" i="26"/>
  <c r="P21" i="26" s="1"/>
  <c r="K22" i="26"/>
  <c r="L22" i="26" s="1"/>
  <c r="K23" i="26" s="1"/>
  <c r="M23" i="26" s="1"/>
  <c r="P23" i="26" s="1"/>
  <c r="Q22" i="19"/>
  <c r="S22" i="19" s="1"/>
  <c r="K23" i="19"/>
  <c r="L24" i="24"/>
  <c r="L23" i="22"/>
  <c r="J24" i="22" s="1"/>
  <c r="L22" i="32"/>
  <c r="J23" i="32" s="1"/>
  <c r="L22" i="45"/>
  <c r="L22" i="21"/>
  <c r="J23" i="21" s="1"/>
  <c r="J24" i="33"/>
  <c r="L24" i="33" s="1"/>
  <c r="J23" i="41"/>
  <c r="Q23" i="41" s="1"/>
  <c r="S23" i="41" s="1"/>
  <c r="J23" i="53"/>
  <c r="Q23" i="53" s="1"/>
  <c r="S23" i="53" s="1"/>
  <c r="L22" i="52"/>
  <c r="K23" i="52" s="1"/>
  <c r="J23" i="15"/>
  <c r="L23" i="15" s="1"/>
  <c r="J24" i="15" s="1"/>
  <c r="L22" i="42"/>
  <c r="K23" i="42" s="1"/>
  <c r="M23" i="42" s="1"/>
  <c r="P23" i="42" s="1"/>
  <c r="L20" i="44"/>
  <c r="K21" i="44" s="1"/>
  <c r="L22" i="18"/>
  <c r="K23" i="18" s="1"/>
  <c r="M23" i="18" s="1"/>
  <c r="P23" i="18" s="1"/>
  <c r="K23" i="48"/>
  <c r="J23" i="48"/>
  <c r="L23" i="48"/>
  <c r="Q20" i="44"/>
  <c r="S20" i="44" s="1"/>
  <c r="Q22" i="18"/>
  <c r="S22" i="18" s="1"/>
  <c r="Q22" i="52"/>
  <c r="S22" i="52" s="1"/>
  <c r="L23" i="41"/>
  <c r="K22" i="36"/>
  <c r="J22" i="36"/>
  <c r="K23" i="34"/>
  <c r="J23" i="34"/>
  <c r="L23" i="34" s="1"/>
  <c r="L21" i="37"/>
  <c r="Q21" i="37"/>
  <c r="S21" i="37" s="1"/>
  <c r="M21" i="37"/>
  <c r="P21" i="37" s="1"/>
  <c r="K23" i="28"/>
  <c r="J23" i="28"/>
  <c r="Q23" i="40"/>
  <c r="S23" i="40" s="1"/>
  <c r="M23" i="40"/>
  <c r="P23" i="40" s="1"/>
  <c r="K22" i="54"/>
  <c r="J22" i="54"/>
  <c r="M22" i="32"/>
  <c r="P22" i="32" s="1"/>
  <c r="Q22" i="32"/>
  <c r="S22" i="32" s="1"/>
  <c r="M22" i="42"/>
  <c r="P22" i="42" s="1"/>
  <c r="Q22" i="42"/>
  <c r="S22" i="42" s="1"/>
  <c r="K24" i="22"/>
  <c r="M21" i="54"/>
  <c r="P21" i="54" s="1"/>
  <c r="Q21" i="54"/>
  <c r="S21" i="54" s="1"/>
  <c r="Q22" i="21"/>
  <c r="S22" i="21" s="1"/>
  <c r="M22" i="21"/>
  <c r="P22" i="21" s="1"/>
  <c r="J24" i="20"/>
  <c r="L24" i="20" s="1"/>
  <c r="K24" i="20"/>
  <c r="M23" i="22"/>
  <c r="P23" i="22" s="1"/>
  <c r="Q23" i="22"/>
  <c r="S23" i="22" s="1"/>
  <c r="Q21" i="16"/>
  <c r="S21" i="16" s="1"/>
  <c r="M21" i="16"/>
  <c r="P21" i="16" s="1"/>
  <c r="J25" i="10"/>
  <c r="K25" i="10"/>
  <c r="J23" i="7"/>
  <c r="K23" i="7"/>
  <c r="L22" i="39"/>
  <c r="Q22" i="39"/>
  <c r="S22" i="39" s="1"/>
  <c r="M22" i="39"/>
  <c r="P22" i="39" s="1"/>
  <c r="J24" i="30"/>
  <c r="K24" i="30"/>
  <c r="J24" i="49"/>
  <c r="K24" i="49"/>
  <c r="L21" i="16"/>
  <c r="K22" i="43"/>
  <c r="J22" i="43"/>
  <c r="J21" i="12"/>
  <c r="K21" i="12"/>
  <c r="K25" i="46"/>
  <c r="J25" i="46"/>
  <c r="M24" i="33"/>
  <c r="P24" i="33" s="1"/>
  <c r="J23" i="50"/>
  <c r="K23" i="50"/>
  <c r="K22" i="38"/>
  <c r="J22" i="38"/>
  <c r="J22" i="11"/>
  <c r="K22" i="11"/>
  <c r="L22" i="9"/>
  <c r="M22" i="9"/>
  <c r="P22" i="9" s="1"/>
  <c r="Q22" i="9"/>
  <c r="S22" i="9" s="1"/>
  <c r="L23" i="40"/>
  <c r="Q23" i="49"/>
  <c r="S23" i="49" s="1"/>
  <c r="M23" i="49"/>
  <c r="P23" i="49" s="1"/>
  <c r="J21" i="44"/>
  <c r="L27" i="13"/>
  <c r="L23" i="14"/>
  <c r="J24" i="14" s="1"/>
  <c r="M23" i="14"/>
  <c r="P23" i="14" s="1"/>
  <c r="Q23" i="14"/>
  <c r="S23" i="14" s="1"/>
  <c r="M27" i="13"/>
  <c r="P27" i="13" s="1"/>
  <c r="L23" i="19"/>
  <c r="K24" i="19" s="1"/>
  <c r="L23" i="53"/>
  <c r="J24" i="53" s="1"/>
  <c r="M23" i="19"/>
  <c r="P23" i="19" s="1"/>
  <c r="Q23" i="19"/>
  <c r="S23" i="19" s="1"/>
  <c r="M23" i="53"/>
  <c r="P23" i="53" s="1"/>
  <c r="L23" i="17"/>
  <c r="K24" i="17" s="1"/>
  <c r="M24" i="17" s="1"/>
  <c r="P24" i="17" s="1"/>
  <c r="L24" i="23"/>
  <c r="J25" i="23" s="1"/>
  <c r="Q24" i="31"/>
  <c r="S24" i="31" s="1"/>
  <c r="M23" i="17"/>
  <c r="P23" i="17" s="1"/>
  <c r="Q23" i="17"/>
  <c r="S23" i="17" s="1"/>
  <c r="K25" i="27"/>
  <c r="Q25" i="27" s="1"/>
  <c r="S25" i="27" s="1"/>
  <c r="L24" i="31"/>
  <c r="J25" i="31" s="1"/>
  <c r="Q24" i="25"/>
  <c r="S24" i="25" s="1"/>
  <c r="M24" i="25"/>
  <c r="P24" i="25" s="1"/>
  <c r="Q23" i="29"/>
  <c r="S23" i="29" s="1"/>
  <c r="L23" i="29"/>
  <c r="K25" i="25"/>
  <c r="J25" i="25"/>
  <c r="M24" i="47"/>
  <c r="P24" i="47" s="1"/>
  <c r="L24" i="47"/>
  <c r="J25" i="47" s="1"/>
  <c r="K25" i="51"/>
  <c r="L25" i="51" s="1"/>
  <c r="M22" i="26" l="1"/>
  <c r="P22" i="26" s="1"/>
  <c r="Q24" i="33"/>
  <c r="S24" i="33" s="1"/>
  <c r="Q22" i="26"/>
  <c r="S22" i="26" s="1"/>
  <c r="J23" i="26"/>
  <c r="Q23" i="26" s="1"/>
  <c r="S23" i="26" s="1"/>
  <c r="M23" i="35"/>
  <c r="P23" i="35" s="1"/>
  <c r="Q23" i="35"/>
  <c r="S23" i="35" s="1"/>
  <c r="L23" i="35"/>
  <c r="L23" i="50"/>
  <c r="K24" i="50" s="1"/>
  <c r="K23" i="45"/>
  <c r="J23" i="45"/>
  <c r="L23" i="45" s="1"/>
  <c r="J24" i="45" s="1"/>
  <c r="K24" i="15"/>
  <c r="M24" i="15" s="1"/>
  <c r="P24" i="15" s="1"/>
  <c r="K23" i="32"/>
  <c r="L23" i="32" s="1"/>
  <c r="K23" i="21"/>
  <c r="Q23" i="21" s="1"/>
  <c r="S23" i="21" s="1"/>
  <c r="J25" i="24"/>
  <c r="K25" i="24"/>
  <c r="K24" i="8"/>
  <c r="M24" i="8" s="1"/>
  <c r="P24" i="8" s="1"/>
  <c r="Q23" i="8"/>
  <c r="S23" i="8" s="1"/>
  <c r="M23" i="8"/>
  <c r="P23" i="8" s="1"/>
  <c r="L23" i="7"/>
  <c r="K24" i="7" s="1"/>
  <c r="K25" i="33"/>
  <c r="M25" i="33" s="1"/>
  <c r="P25" i="33" s="1"/>
  <c r="J25" i="33"/>
  <c r="L25" i="33" s="1"/>
  <c r="L23" i="21"/>
  <c r="J24" i="21" s="1"/>
  <c r="J23" i="18"/>
  <c r="L23" i="18" s="1"/>
  <c r="J24" i="18" s="1"/>
  <c r="J23" i="52"/>
  <c r="Q23" i="52" s="1"/>
  <c r="S23" i="52" s="1"/>
  <c r="L23" i="28"/>
  <c r="J24" i="28" s="1"/>
  <c r="L22" i="36"/>
  <c r="J24" i="48"/>
  <c r="K24" i="48"/>
  <c r="J23" i="42"/>
  <c r="Q23" i="42" s="1"/>
  <c r="S23" i="42" s="1"/>
  <c r="Q23" i="48"/>
  <c r="S23" i="48" s="1"/>
  <c r="M23" i="48"/>
  <c r="P23" i="48" s="1"/>
  <c r="Q23" i="15"/>
  <c r="S23" i="15" s="1"/>
  <c r="L25" i="46"/>
  <c r="J26" i="46" s="1"/>
  <c r="L24" i="22"/>
  <c r="K25" i="22" s="1"/>
  <c r="M25" i="22" s="1"/>
  <c r="P25" i="22" s="1"/>
  <c r="J24" i="41"/>
  <c r="K24" i="41"/>
  <c r="L21" i="44"/>
  <c r="K22" i="44" s="1"/>
  <c r="M22" i="44" s="1"/>
  <c r="P22" i="44" s="1"/>
  <c r="L24" i="30"/>
  <c r="K25" i="30" s="1"/>
  <c r="M25" i="30" s="1"/>
  <c r="P25" i="30" s="1"/>
  <c r="L25" i="10"/>
  <c r="K26" i="10" s="1"/>
  <c r="J22" i="44"/>
  <c r="L21" i="12"/>
  <c r="M21" i="12"/>
  <c r="P21" i="12" s="1"/>
  <c r="Q21" i="12"/>
  <c r="S21" i="12" s="1"/>
  <c r="M25" i="10"/>
  <c r="P25" i="10" s="1"/>
  <c r="Q25" i="10"/>
  <c r="S25" i="10" s="1"/>
  <c r="K25" i="20"/>
  <c r="J25" i="20"/>
  <c r="L25" i="20" s="1"/>
  <c r="K24" i="34"/>
  <c r="M24" i="34" s="1"/>
  <c r="P24" i="34" s="1"/>
  <c r="J24" i="34"/>
  <c r="Q24" i="34" s="1"/>
  <c r="S24" i="34" s="1"/>
  <c r="M21" i="44"/>
  <c r="P21" i="44" s="1"/>
  <c r="Q23" i="50"/>
  <c r="S23" i="50" s="1"/>
  <c r="M23" i="50"/>
  <c r="P23" i="50" s="1"/>
  <c r="K24" i="40"/>
  <c r="J24" i="40"/>
  <c r="L24" i="40" s="1"/>
  <c r="L22" i="11"/>
  <c r="M22" i="11"/>
  <c r="P22" i="11" s="1"/>
  <c r="Q22" i="11"/>
  <c r="S22" i="11" s="1"/>
  <c r="M24" i="49"/>
  <c r="P24" i="49" s="1"/>
  <c r="Q24" i="49"/>
  <c r="S24" i="49" s="1"/>
  <c r="M23" i="7"/>
  <c r="P23" i="7" s="1"/>
  <c r="Q23" i="7"/>
  <c r="S23" i="7" s="1"/>
  <c r="M22" i="36"/>
  <c r="P22" i="36" s="1"/>
  <c r="Q22" i="36"/>
  <c r="S22" i="36" s="1"/>
  <c r="L22" i="54"/>
  <c r="Q22" i="54"/>
  <c r="S22" i="54" s="1"/>
  <c r="M22" i="54"/>
  <c r="P22" i="54" s="1"/>
  <c r="L22" i="43"/>
  <c r="M22" i="43"/>
  <c r="P22" i="43" s="1"/>
  <c r="Q22" i="43"/>
  <c r="S22" i="43" s="1"/>
  <c r="K23" i="9"/>
  <c r="J23" i="9"/>
  <c r="L23" i="9" s="1"/>
  <c r="L24" i="49"/>
  <c r="L22" i="38"/>
  <c r="M22" i="38"/>
  <c r="P22" i="38" s="1"/>
  <c r="Q22" i="38"/>
  <c r="S22" i="38" s="1"/>
  <c r="M24" i="20"/>
  <c r="P24" i="20" s="1"/>
  <c r="Q24" i="20"/>
  <c r="S24" i="20" s="1"/>
  <c r="M23" i="34"/>
  <c r="P23" i="34" s="1"/>
  <c r="Q23" i="34"/>
  <c r="S23" i="34" s="1"/>
  <c r="Q21" i="44"/>
  <c r="S21" i="44" s="1"/>
  <c r="J23" i="39"/>
  <c r="L23" i="39" s="1"/>
  <c r="K23" i="39"/>
  <c r="K23" i="36"/>
  <c r="J23" i="36"/>
  <c r="K22" i="16"/>
  <c r="J22" i="16"/>
  <c r="M23" i="28"/>
  <c r="P23" i="28" s="1"/>
  <c r="Q23" i="28"/>
  <c r="S23" i="28" s="1"/>
  <c r="M25" i="46"/>
  <c r="P25" i="46" s="1"/>
  <c r="Q25" i="46"/>
  <c r="S25" i="46" s="1"/>
  <c r="M24" i="30"/>
  <c r="P24" i="30" s="1"/>
  <c r="Q24" i="30"/>
  <c r="S24" i="30" s="1"/>
  <c r="M24" i="22"/>
  <c r="P24" i="22" s="1"/>
  <c r="Q24" i="22"/>
  <c r="S24" i="22" s="1"/>
  <c r="J22" i="37"/>
  <c r="K22" i="37"/>
  <c r="Q23" i="18"/>
  <c r="S23" i="18" s="1"/>
  <c r="K24" i="14"/>
  <c r="M24" i="14" s="1"/>
  <c r="P24" i="14" s="1"/>
  <c r="J24" i="19"/>
  <c r="L24" i="19" s="1"/>
  <c r="K24" i="53"/>
  <c r="M24" i="53" s="1"/>
  <c r="P24" i="53" s="1"/>
  <c r="L24" i="15"/>
  <c r="K25" i="15" s="1"/>
  <c r="M25" i="15" s="1"/>
  <c r="P25" i="15" s="1"/>
  <c r="M24" i="19"/>
  <c r="P24" i="19" s="1"/>
  <c r="Q24" i="15"/>
  <c r="S24" i="15" s="1"/>
  <c r="J24" i="17"/>
  <c r="Q24" i="17" s="1"/>
  <c r="S24" i="17" s="1"/>
  <c r="K24" i="18"/>
  <c r="M24" i="18" s="1"/>
  <c r="P24" i="18" s="1"/>
  <c r="K25" i="23"/>
  <c r="L25" i="23" s="1"/>
  <c r="M25" i="27"/>
  <c r="P25" i="27" s="1"/>
  <c r="L25" i="27"/>
  <c r="K26" i="27" s="1"/>
  <c r="K25" i="31"/>
  <c r="M25" i="31" s="1"/>
  <c r="P25" i="31" s="1"/>
  <c r="L25" i="25"/>
  <c r="J26" i="25" s="1"/>
  <c r="J24" i="29"/>
  <c r="K24" i="29"/>
  <c r="M25" i="25"/>
  <c r="P25" i="25" s="1"/>
  <c r="Q25" i="25"/>
  <c r="S25" i="25" s="1"/>
  <c r="K25" i="47"/>
  <c r="L25" i="47" s="1"/>
  <c r="J26" i="47" s="1"/>
  <c r="L23" i="52"/>
  <c r="J24" i="52" s="1"/>
  <c r="M23" i="52"/>
  <c r="P23" i="52" s="1"/>
  <c r="K24" i="45"/>
  <c r="L24" i="45" s="1"/>
  <c r="M25" i="51"/>
  <c r="P25" i="51" s="1"/>
  <c r="Q25" i="51"/>
  <c r="S25" i="51" s="1"/>
  <c r="J26" i="51"/>
  <c r="K26" i="51"/>
  <c r="L23" i="36" l="1"/>
  <c r="M23" i="32"/>
  <c r="P23" i="32" s="1"/>
  <c r="L23" i="26"/>
  <c r="J24" i="50"/>
  <c r="L24" i="8"/>
  <c r="K25" i="8" s="1"/>
  <c r="Q23" i="32"/>
  <c r="S23" i="32" s="1"/>
  <c r="J24" i="35"/>
  <c r="L24" i="35" s="1"/>
  <c r="K24" i="35"/>
  <c r="L25" i="24"/>
  <c r="J24" i="7"/>
  <c r="Q24" i="7" s="1"/>
  <c r="S24" i="7" s="1"/>
  <c r="J26" i="24"/>
  <c r="L26" i="24" s="1"/>
  <c r="K26" i="24"/>
  <c r="M26" i="24" s="1"/>
  <c r="K24" i="21"/>
  <c r="Q24" i="21" s="1"/>
  <c r="S24" i="21" s="1"/>
  <c r="Q25" i="33"/>
  <c r="S25" i="33" s="1"/>
  <c r="L24" i="48"/>
  <c r="M25" i="24"/>
  <c r="P25" i="24" s="1"/>
  <c r="Q25" i="24"/>
  <c r="S25" i="24" s="1"/>
  <c r="J25" i="22"/>
  <c r="Q25" i="22" s="1"/>
  <c r="S25" i="22" s="1"/>
  <c r="M23" i="21"/>
  <c r="P23" i="21" s="1"/>
  <c r="Q24" i="8"/>
  <c r="S24" i="8" s="1"/>
  <c r="Q23" i="45"/>
  <c r="S23" i="45" s="1"/>
  <c r="M23" i="45"/>
  <c r="P23" i="45" s="1"/>
  <c r="J25" i="48"/>
  <c r="K26" i="46"/>
  <c r="L26" i="46" s="1"/>
  <c r="K27" i="46" s="1"/>
  <c r="K24" i="28"/>
  <c r="L24" i="28" s="1"/>
  <c r="J25" i="30"/>
  <c r="L25" i="30" s="1"/>
  <c r="J26" i="30" s="1"/>
  <c r="L24" i="50"/>
  <c r="K25" i="50" s="1"/>
  <c r="L24" i="34"/>
  <c r="K25" i="34" s="1"/>
  <c r="M25" i="34" s="1"/>
  <c r="P25" i="34" s="1"/>
  <c r="Q22" i="44"/>
  <c r="S22" i="44" s="1"/>
  <c r="M24" i="48"/>
  <c r="P24" i="48" s="1"/>
  <c r="Q24" i="48"/>
  <c r="S24" i="48" s="1"/>
  <c r="J26" i="10"/>
  <c r="Q26" i="10" s="1"/>
  <c r="S26" i="10" s="1"/>
  <c r="L23" i="42"/>
  <c r="M24" i="41"/>
  <c r="P24" i="41" s="1"/>
  <c r="Q24" i="41"/>
  <c r="S24" i="41" s="1"/>
  <c r="Q25" i="30"/>
  <c r="S25" i="30" s="1"/>
  <c r="L24" i="41"/>
  <c r="K24" i="36"/>
  <c r="J24" i="36"/>
  <c r="K24" i="32"/>
  <c r="J24" i="32"/>
  <c r="L24" i="32" s="1"/>
  <c r="K23" i="38"/>
  <c r="J23" i="38"/>
  <c r="M23" i="9"/>
  <c r="P23" i="9" s="1"/>
  <c r="Q23" i="9"/>
  <c r="S23" i="9" s="1"/>
  <c r="M24" i="40"/>
  <c r="P24" i="40" s="1"/>
  <c r="Q24" i="40"/>
  <c r="S24" i="40" s="1"/>
  <c r="J26" i="20"/>
  <c r="K26" i="20"/>
  <c r="L22" i="44"/>
  <c r="K23" i="44" s="1"/>
  <c r="Q24" i="50"/>
  <c r="S24" i="50" s="1"/>
  <c r="M24" i="50"/>
  <c r="P24" i="50" s="1"/>
  <c r="J23" i="11"/>
  <c r="K23" i="11"/>
  <c r="M25" i="20"/>
  <c r="P25" i="20" s="1"/>
  <c r="Q25" i="20"/>
  <c r="S25" i="20" s="1"/>
  <c r="L22" i="37"/>
  <c r="M22" i="37"/>
  <c r="P22" i="37" s="1"/>
  <c r="Q22" i="37"/>
  <c r="S22" i="37" s="1"/>
  <c r="J24" i="9"/>
  <c r="K24" i="9"/>
  <c r="J25" i="40"/>
  <c r="K25" i="40"/>
  <c r="L22" i="16"/>
  <c r="Q22" i="16"/>
  <c r="S22" i="16" s="1"/>
  <c r="M22" i="16"/>
  <c r="P22" i="16" s="1"/>
  <c r="J26" i="33"/>
  <c r="K26" i="33"/>
  <c r="M26" i="10"/>
  <c r="P26" i="10" s="1"/>
  <c r="Q23" i="36"/>
  <c r="S23" i="36" s="1"/>
  <c r="M23" i="36"/>
  <c r="P23" i="36" s="1"/>
  <c r="K23" i="43"/>
  <c r="M23" i="43" s="1"/>
  <c r="P23" i="43" s="1"/>
  <c r="J23" i="43"/>
  <c r="Q23" i="43" s="1"/>
  <c r="S23" i="43" s="1"/>
  <c r="L23" i="43"/>
  <c r="J24" i="39"/>
  <c r="K24" i="39"/>
  <c r="M23" i="39"/>
  <c r="P23" i="39" s="1"/>
  <c r="Q23" i="39"/>
  <c r="S23" i="39" s="1"/>
  <c r="J25" i="49"/>
  <c r="K25" i="49"/>
  <c r="K22" i="12"/>
  <c r="J22" i="12"/>
  <c r="L22" i="12"/>
  <c r="J23" i="54"/>
  <c r="K23" i="54"/>
  <c r="L24" i="7"/>
  <c r="M24" i="7"/>
  <c r="P24" i="7" s="1"/>
  <c r="Q26" i="24"/>
  <c r="L24" i="14"/>
  <c r="K25" i="14" s="1"/>
  <c r="Q24" i="14"/>
  <c r="S24" i="14" s="1"/>
  <c r="L24" i="21"/>
  <c r="K25" i="21" s="1"/>
  <c r="Q24" i="53"/>
  <c r="S24" i="53" s="1"/>
  <c r="Q24" i="19"/>
  <c r="S24" i="19" s="1"/>
  <c r="L24" i="53"/>
  <c r="K25" i="53" s="1"/>
  <c r="K25" i="19"/>
  <c r="J25" i="19"/>
  <c r="L24" i="18"/>
  <c r="K25" i="18" s="1"/>
  <c r="M25" i="18" s="1"/>
  <c r="P25" i="18" s="1"/>
  <c r="J26" i="27"/>
  <c r="Q26" i="27" s="1"/>
  <c r="S26" i="27" s="1"/>
  <c r="J25" i="15"/>
  <c r="Q25" i="15" s="1"/>
  <c r="S25" i="15" s="1"/>
  <c r="Q24" i="18"/>
  <c r="S24" i="18" s="1"/>
  <c r="L24" i="17"/>
  <c r="K25" i="17" s="1"/>
  <c r="L25" i="31"/>
  <c r="J26" i="31" s="1"/>
  <c r="K26" i="23"/>
  <c r="J26" i="23"/>
  <c r="M25" i="23"/>
  <c r="P25" i="23" s="1"/>
  <c r="Q25" i="23"/>
  <c r="S25" i="23" s="1"/>
  <c r="Q25" i="31"/>
  <c r="S25" i="31" s="1"/>
  <c r="L24" i="29"/>
  <c r="K25" i="29" s="1"/>
  <c r="M25" i="29" s="1"/>
  <c r="P25" i="29" s="1"/>
  <c r="K26" i="25"/>
  <c r="L26" i="25" s="1"/>
  <c r="M25" i="8"/>
  <c r="P25" i="8" s="1"/>
  <c r="K26" i="47"/>
  <c r="M26" i="47" s="1"/>
  <c r="P26" i="47" s="1"/>
  <c r="M24" i="29"/>
  <c r="P24" i="29" s="1"/>
  <c r="Q24" i="29"/>
  <c r="S24" i="29" s="1"/>
  <c r="M25" i="47"/>
  <c r="P25" i="47" s="1"/>
  <c r="Q25" i="47"/>
  <c r="S25" i="47" s="1"/>
  <c r="K24" i="52"/>
  <c r="M24" i="52" s="1"/>
  <c r="P24" i="52" s="1"/>
  <c r="M26" i="27"/>
  <c r="P26" i="27" s="1"/>
  <c r="M24" i="45"/>
  <c r="P24" i="45" s="1"/>
  <c r="Q24" i="45"/>
  <c r="S24" i="45" s="1"/>
  <c r="K25" i="45"/>
  <c r="M25" i="45" s="1"/>
  <c r="P25" i="45" s="1"/>
  <c r="J25" i="45"/>
  <c r="L26" i="51"/>
  <c r="K27" i="51" s="1"/>
  <c r="Q26" i="51"/>
  <c r="S26" i="51" s="1"/>
  <c r="M26" i="51"/>
  <c r="P26" i="51" s="1"/>
  <c r="J28" i="13"/>
  <c r="K28" i="13"/>
  <c r="P28" i="13"/>
  <c r="M28" i="13"/>
  <c r="K25" i="35" l="1"/>
  <c r="M25" i="35" s="1"/>
  <c r="P25" i="35" s="1"/>
  <c r="J25" i="35"/>
  <c r="L25" i="35" s="1"/>
  <c r="J26" i="35" s="1"/>
  <c r="J25" i="8"/>
  <c r="L25" i="8" s="1"/>
  <c r="J26" i="8" s="1"/>
  <c r="Q24" i="35"/>
  <c r="S24" i="35" s="1"/>
  <c r="M24" i="35"/>
  <c r="P24" i="35" s="1"/>
  <c r="L23" i="54"/>
  <c r="J24" i="54" s="1"/>
  <c r="K24" i="26"/>
  <c r="J24" i="26"/>
  <c r="M24" i="21"/>
  <c r="P24" i="21" s="1"/>
  <c r="L25" i="40"/>
  <c r="J26" i="40" s="1"/>
  <c r="L24" i="36"/>
  <c r="K25" i="48"/>
  <c r="Q25" i="48" s="1"/>
  <c r="S25" i="48" s="1"/>
  <c r="J27" i="46"/>
  <c r="J28" i="46" s="1"/>
  <c r="L25" i="22"/>
  <c r="J26" i="22" s="1"/>
  <c r="M26" i="46"/>
  <c r="P26" i="46" s="1"/>
  <c r="Q26" i="46"/>
  <c r="S26" i="46" s="1"/>
  <c r="L24" i="39"/>
  <c r="K25" i="39" s="1"/>
  <c r="Q24" i="28"/>
  <c r="S24" i="28" s="1"/>
  <c r="J25" i="28"/>
  <c r="K25" i="28"/>
  <c r="L23" i="38"/>
  <c r="K24" i="38" s="1"/>
  <c r="M24" i="38" s="1"/>
  <c r="P24" i="38" s="1"/>
  <c r="J25" i="14"/>
  <c r="Q25" i="14" s="1"/>
  <c r="S25" i="14" s="1"/>
  <c r="J25" i="50"/>
  <c r="L25" i="50" s="1"/>
  <c r="J26" i="50" s="1"/>
  <c r="J25" i="34"/>
  <c r="Q25" i="34" s="1"/>
  <c r="S25" i="34" s="1"/>
  <c r="M24" i="28"/>
  <c r="P24" i="28" s="1"/>
  <c r="L23" i="11"/>
  <c r="J24" i="11" s="1"/>
  <c r="J23" i="44"/>
  <c r="Q23" i="44" s="1"/>
  <c r="S23" i="44" s="1"/>
  <c r="K26" i="30"/>
  <c r="M26" i="30" s="1"/>
  <c r="P26" i="30" s="1"/>
  <c r="J24" i="42"/>
  <c r="K24" i="42"/>
  <c r="L26" i="10"/>
  <c r="L24" i="9"/>
  <c r="K25" i="9" s="1"/>
  <c r="J25" i="41"/>
  <c r="K25" i="41"/>
  <c r="S26" i="24"/>
  <c r="P26" i="24"/>
  <c r="J23" i="37"/>
  <c r="K23" i="37"/>
  <c r="M25" i="50"/>
  <c r="P25" i="50" s="1"/>
  <c r="M26" i="33"/>
  <c r="P26" i="33" s="1"/>
  <c r="Q26" i="33"/>
  <c r="S26" i="33" s="1"/>
  <c r="M22" i="12"/>
  <c r="P22" i="12" s="1"/>
  <c r="Q22" i="12"/>
  <c r="S22" i="12" s="1"/>
  <c r="K24" i="43"/>
  <c r="J24" i="43"/>
  <c r="L26" i="33"/>
  <c r="Q26" i="20"/>
  <c r="S26" i="20" s="1"/>
  <c r="M26" i="20"/>
  <c r="P26" i="20" s="1"/>
  <c r="Q23" i="54"/>
  <c r="S23" i="54" s="1"/>
  <c r="M23" i="54"/>
  <c r="P23" i="54" s="1"/>
  <c r="M23" i="11"/>
  <c r="P23" i="11" s="1"/>
  <c r="Q23" i="11"/>
  <c r="S23" i="11" s="1"/>
  <c r="Q23" i="38"/>
  <c r="S23" i="38" s="1"/>
  <c r="M23" i="38"/>
  <c r="P23" i="38" s="1"/>
  <c r="J23" i="12"/>
  <c r="K23" i="12"/>
  <c r="J25" i="32"/>
  <c r="K25" i="32"/>
  <c r="K26" i="40"/>
  <c r="L26" i="40" s="1"/>
  <c r="K27" i="24"/>
  <c r="J27" i="24"/>
  <c r="M27" i="46"/>
  <c r="P27" i="46" s="1"/>
  <c r="M24" i="32"/>
  <c r="P24" i="32" s="1"/>
  <c r="Q24" i="32"/>
  <c r="S24" i="32" s="1"/>
  <c r="J25" i="39"/>
  <c r="L25" i="39" s="1"/>
  <c r="L25" i="49"/>
  <c r="Q25" i="49"/>
  <c r="S25" i="49" s="1"/>
  <c r="M25" i="49"/>
  <c r="P25" i="49" s="1"/>
  <c r="K25" i="36"/>
  <c r="J25" i="36"/>
  <c r="M25" i="28"/>
  <c r="P25" i="28" s="1"/>
  <c r="M25" i="40"/>
  <c r="P25" i="40" s="1"/>
  <c r="Q25" i="40"/>
  <c r="S25" i="40" s="1"/>
  <c r="L26" i="20"/>
  <c r="Q24" i="39"/>
  <c r="S24" i="39" s="1"/>
  <c r="M24" i="39"/>
  <c r="P24" i="39" s="1"/>
  <c r="K25" i="7"/>
  <c r="M25" i="7" s="1"/>
  <c r="P25" i="7" s="1"/>
  <c r="J25" i="7"/>
  <c r="K28" i="46"/>
  <c r="J23" i="16"/>
  <c r="K23" i="16"/>
  <c r="M24" i="9"/>
  <c r="P24" i="9" s="1"/>
  <c r="Q24" i="9"/>
  <c r="S24" i="9" s="1"/>
  <c r="M24" i="36"/>
  <c r="P24" i="36" s="1"/>
  <c r="Q24" i="36"/>
  <c r="S24" i="36" s="1"/>
  <c r="J25" i="21"/>
  <c r="Q25" i="21" s="1"/>
  <c r="S25" i="21" s="1"/>
  <c r="Q25" i="19"/>
  <c r="S25" i="19" s="1"/>
  <c r="M25" i="19"/>
  <c r="P25" i="19" s="1"/>
  <c r="M25" i="14"/>
  <c r="P25" i="14" s="1"/>
  <c r="L25" i="19"/>
  <c r="K26" i="19" s="1"/>
  <c r="J25" i="53"/>
  <c r="Q25" i="53" s="1"/>
  <c r="S25" i="53" s="1"/>
  <c r="L26" i="27"/>
  <c r="J27" i="27" s="1"/>
  <c r="J25" i="18"/>
  <c r="L25" i="18" s="1"/>
  <c r="K26" i="18" s="1"/>
  <c r="L25" i="15"/>
  <c r="J26" i="15" s="1"/>
  <c r="M25" i="21"/>
  <c r="P25" i="21" s="1"/>
  <c r="J25" i="17"/>
  <c r="Q25" i="17" s="1"/>
  <c r="S25" i="17" s="1"/>
  <c r="L26" i="23"/>
  <c r="K27" i="23" s="1"/>
  <c r="M27" i="23" s="1"/>
  <c r="P27" i="23" s="1"/>
  <c r="K26" i="31"/>
  <c r="M26" i="31" s="1"/>
  <c r="P26" i="31" s="1"/>
  <c r="M25" i="53"/>
  <c r="P25" i="53" s="1"/>
  <c r="Q26" i="23"/>
  <c r="S26" i="23" s="1"/>
  <c r="M26" i="23"/>
  <c r="P26" i="23" s="1"/>
  <c r="Q25" i="8"/>
  <c r="S25" i="8" s="1"/>
  <c r="M25" i="17"/>
  <c r="P25" i="17" s="1"/>
  <c r="L26" i="47"/>
  <c r="K27" i="47" s="1"/>
  <c r="M27" i="47" s="1"/>
  <c r="P27" i="47" s="1"/>
  <c r="J25" i="29"/>
  <c r="Q25" i="29" s="1"/>
  <c r="S25" i="29" s="1"/>
  <c r="Q26" i="25"/>
  <c r="S26" i="25" s="1"/>
  <c r="M26" i="25"/>
  <c r="P26" i="25" s="1"/>
  <c r="M23" i="44"/>
  <c r="P23" i="44" s="1"/>
  <c r="K27" i="25"/>
  <c r="M27" i="25" s="1"/>
  <c r="P27" i="25" s="1"/>
  <c r="J27" i="25"/>
  <c r="K26" i="35"/>
  <c r="M26" i="35" s="1"/>
  <c r="P26" i="35" s="1"/>
  <c r="K26" i="8"/>
  <c r="Q25" i="35"/>
  <c r="S25" i="35" s="1"/>
  <c r="Q26" i="47"/>
  <c r="S26" i="47" s="1"/>
  <c r="Q24" i="52"/>
  <c r="S24" i="52" s="1"/>
  <c r="L24" i="52"/>
  <c r="Q25" i="45"/>
  <c r="S25" i="45" s="1"/>
  <c r="L25" i="45"/>
  <c r="J27" i="51"/>
  <c r="Q27" i="51" s="1"/>
  <c r="S27" i="51" s="1"/>
  <c r="S28" i="51" s="1"/>
  <c r="M25" i="39"/>
  <c r="P25" i="39" s="1"/>
  <c r="M27" i="51"/>
  <c r="P27" i="51" s="1"/>
  <c r="P28" i="51" s="1"/>
  <c r="K28" i="51"/>
  <c r="L29" i="13"/>
  <c r="Q28" i="13"/>
  <c r="L26" i="30" l="1"/>
  <c r="K27" i="30" s="1"/>
  <c r="M27" i="30" s="1"/>
  <c r="P27" i="30" s="1"/>
  <c r="P28" i="46"/>
  <c r="L25" i="28"/>
  <c r="Q27" i="46"/>
  <c r="S27" i="46" s="1"/>
  <c r="S28" i="46" s="1"/>
  <c r="K24" i="54"/>
  <c r="K26" i="22"/>
  <c r="L26" i="22" s="1"/>
  <c r="K27" i="22" s="1"/>
  <c r="M27" i="22" s="1"/>
  <c r="P27" i="22" s="1"/>
  <c r="L25" i="48"/>
  <c r="M24" i="26"/>
  <c r="P24" i="26" s="1"/>
  <c r="Q24" i="26"/>
  <c r="S24" i="26" s="1"/>
  <c r="L27" i="46"/>
  <c r="L29" i="46" s="1"/>
  <c r="M25" i="48"/>
  <c r="P25" i="48" s="1"/>
  <c r="L24" i="43"/>
  <c r="L24" i="26"/>
  <c r="K26" i="28"/>
  <c r="Q26" i="28" s="1"/>
  <c r="S26" i="28" s="1"/>
  <c r="J26" i="28"/>
  <c r="L26" i="28" s="1"/>
  <c r="K27" i="28" s="1"/>
  <c r="Q25" i="28"/>
  <c r="S25" i="28" s="1"/>
  <c r="L23" i="44"/>
  <c r="K24" i="44" s="1"/>
  <c r="K24" i="11"/>
  <c r="M24" i="11" s="1"/>
  <c r="P24" i="11" s="1"/>
  <c r="L24" i="42"/>
  <c r="K25" i="42" s="1"/>
  <c r="L25" i="36"/>
  <c r="J26" i="36" s="1"/>
  <c r="M26" i="22"/>
  <c r="P26" i="22" s="1"/>
  <c r="J27" i="22"/>
  <c r="Q27" i="22" s="1"/>
  <c r="S27" i="22" s="1"/>
  <c r="Q25" i="50"/>
  <c r="S25" i="50" s="1"/>
  <c r="L25" i="34"/>
  <c r="L25" i="14"/>
  <c r="K26" i="14" s="1"/>
  <c r="M26" i="14" s="1"/>
  <c r="P26" i="14" s="1"/>
  <c r="Q26" i="30"/>
  <c r="S26" i="30" s="1"/>
  <c r="J24" i="38"/>
  <c r="L24" i="38" s="1"/>
  <c r="M26" i="40"/>
  <c r="P26" i="40" s="1"/>
  <c r="K26" i="50"/>
  <c r="L26" i="50" s="1"/>
  <c r="K27" i="50" s="1"/>
  <c r="L23" i="37"/>
  <c r="K24" i="37" s="1"/>
  <c r="M24" i="37" s="1"/>
  <c r="P24" i="37" s="1"/>
  <c r="Q25" i="39"/>
  <c r="S25" i="39" s="1"/>
  <c r="J25" i="9"/>
  <c r="Q25" i="9" s="1"/>
  <c r="S25" i="9" s="1"/>
  <c r="M24" i="42"/>
  <c r="P24" i="42" s="1"/>
  <c r="Q24" i="42"/>
  <c r="S24" i="42" s="1"/>
  <c r="K27" i="10"/>
  <c r="J27" i="10"/>
  <c r="Q26" i="40"/>
  <c r="S26" i="40" s="1"/>
  <c r="M25" i="41"/>
  <c r="P25" i="41" s="1"/>
  <c r="Q25" i="41"/>
  <c r="S25" i="41" s="1"/>
  <c r="M28" i="46"/>
  <c r="L25" i="41"/>
  <c r="T28" i="46"/>
  <c r="W29" i="46" s="1"/>
  <c r="L23" i="12"/>
  <c r="K24" i="12" s="1"/>
  <c r="K25" i="43"/>
  <c r="J25" i="43"/>
  <c r="L25" i="43" s="1"/>
  <c r="K26" i="36"/>
  <c r="M27" i="24"/>
  <c r="K28" i="24"/>
  <c r="L24" i="54"/>
  <c r="Q24" i="54"/>
  <c r="S24" i="54" s="1"/>
  <c r="M24" i="54"/>
  <c r="P24" i="54" s="1"/>
  <c r="L23" i="16"/>
  <c r="Q23" i="16"/>
  <c r="S23" i="16" s="1"/>
  <c r="M23" i="16"/>
  <c r="P23" i="16" s="1"/>
  <c r="L25" i="32"/>
  <c r="Q25" i="32"/>
  <c r="S25" i="32" s="1"/>
  <c r="M25" i="32"/>
  <c r="P25" i="32" s="1"/>
  <c r="M25" i="36"/>
  <c r="P25" i="36" s="1"/>
  <c r="Q25" i="36"/>
  <c r="S25" i="36" s="1"/>
  <c r="K27" i="33"/>
  <c r="J27" i="33"/>
  <c r="L27" i="33" s="1"/>
  <c r="Q23" i="37"/>
  <c r="S23" i="37" s="1"/>
  <c r="M23" i="37"/>
  <c r="P23" i="37" s="1"/>
  <c r="J27" i="20"/>
  <c r="K27" i="20"/>
  <c r="Q27" i="24"/>
  <c r="J28" i="24"/>
  <c r="L25" i="7"/>
  <c r="M23" i="12"/>
  <c r="P23" i="12" s="1"/>
  <c r="Q23" i="12"/>
  <c r="S23" i="12" s="1"/>
  <c r="Q28" i="46"/>
  <c r="Q25" i="7"/>
  <c r="S25" i="7" s="1"/>
  <c r="J26" i="49"/>
  <c r="K26" i="49"/>
  <c r="L27" i="24"/>
  <c r="L29" i="24" s="1"/>
  <c r="M24" i="43"/>
  <c r="P24" i="43" s="1"/>
  <c r="Q24" i="43"/>
  <c r="S24" i="43" s="1"/>
  <c r="M25" i="9"/>
  <c r="P25" i="9" s="1"/>
  <c r="J27" i="30"/>
  <c r="L27" i="30" s="1"/>
  <c r="L25" i="21"/>
  <c r="K26" i="21" s="1"/>
  <c r="K27" i="27"/>
  <c r="M27" i="27" s="1"/>
  <c r="P27" i="27" s="1"/>
  <c r="J26" i="14"/>
  <c r="Q26" i="14" s="1"/>
  <c r="S26" i="14" s="1"/>
  <c r="J26" i="19"/>
  <c r="Q26" i="19" s="1"/>
  <c r="S26" i="19" s="1"/>
  <c r="L25" i="53"/>
  <c r="J26" i="53" s="1"/>
  <c r="Q25" i="18"/>
  <c r="S25" i="18" s="1"/>
  <c r="K26" i="15"/>
  <c r="L26" i="15" s="1"/>
  <c r="J27" i="15" s="1"/>
  <c r="L25" i="17"/>
  <c r="K26" i="17" s="1"/>
  <c r="J27" i="23"/>
  <c r="Q27" i="23" s="1"/>
  <c r="S27" i="23" s="1"/>
  <c r="M26" i="19"/>
  <c r="P26" i="19" s="1"/>
  <c r="L26" i="31"/>
  <c r="K27" i="31" s="1"/>
  <c r="M27" i="31" s="1"/>
  <c r="P27" i="31" s="1"/>
  <c r="Q26" i="31"/>
  <c r="S26" i="31" s="1"/>
  <c r="J26" i="18"/>
  <c r="Q26" i="18" s="1"/>
  <c r="S26" i="18" s="1"/>
  <c r="M26" i="18"/>
  <c r="P26" i="18" s="1"/>
  <c r="J27" i="47"/>
  <c r="Q27" i="47" s="1"/>
  <c r="S27" i="47" s="1"/>
  <c r="J24" i="44"/>
  <c r="L25" i="29"/>
  <c r="K26" i="29" s="1"/>
  <c r="M26" i="29" s="1"/>
  <c r="P26" i="29" s="1"/>
  <c r="L26" i="35"/>
  <c r="J27" i="35" s="1"/>
  <c r="L27" i="25"/>
  <c r="Q27" i="25"/>
  <c r="S27" i="25" s="1"/>
  <c r="Q26" i="35"/>
  <c r="S26" i="35" s="1"/>
  <c r="M24" i="44"/>
  <c r="P24" i="44" s="1"/>
  <c r="L26" i="8"/>
  <c r="J27" i="8" s="1"/>
  <c r="M26" i="8"/>
  <c r="P26" i="8" s="1"/>
  <c r="Q26" i="8"/>
  <c r="S26" i="8" s="1"/>
  <c r="J27" i="40"/>
  <c r="K27" i="40"/>
  <c r="J25" i="52"/>
  <c r="K25" i="52"/>
  <c r="J26" i="45"/>
  <c r="K26" i="45"/>
  <c r="T28" i="51"/>
  <c r="U26" i="3" s="1"/>
  <c r="V26" i="3" s="1"/>
  <c r="L27" i="51"/>
  <c r="L29" i="51" s="1"/>
  <c r="J28" i="51"/>
  <c r="M28" i="51"/>
  <c r="Q28" i="51"/>
  <c r="J26" i="39"/>
  <c r="K26" i="39"/>
  <c r="S28" i="13"/>
  <c r="T28" i="13" s="1"/>
  <c r="J28" i="25"/>
  <c r="L27" i="22" l="1"/>
  <c r="Q26" i="22"/>
  <c r="S26" i="22" s="1"/>
  <c r="M26" i="28"/>
  <c r="P26" i="28" s="1"/>
  <c r="M26" i="50"/>
  <c r="P26" i="50" s="1"/>
  <c r="K26" i="48"/>
  <c r="M26" i="48" s="1"/>
  <c r="P26" i="48" s="1"/>
  <c r="J26" i="48"/>
  <c r="Q26" i="48" s="1"/>
  <c r="S26" i="48" s="1"/>
  <c r="L27" i="20"/>
  <c r="L29" i="20" s="1"/>
  <c r="J25" i="26"/>
  <c r="K25" i="26"/>
  <c r="J28" i="20"/>
  <c r="Q26" i="50"/>
  <c r="S26" i="50" s="1"/>
  <c r="U32" i="3"/>
  <c r="V32" i="3" s="1"/>
  <c r="L25" i="9"/>
  <c r="J25" i="42"/>
  <c r="L25" i="42" s="1"/>
  <c r="Q24" i="11"/>
  <c r="S24" i="11" s="1"/>
  <c r="L24" i="11"/>
  <c r="J25" i="11" s="1"/>
  <c r="Q24" i="38"/>
  <c r="S24" i="38" s="1"/>
  <c r="J24" i="12"/>
  <c r="L24" i="12" s="1"/>
  <c r="J24" i="37"/>
  <c r="L24" i="37" s="1"/>
  <c r="K26" i="34"/>
  <c r="J26" i="34"/>
  <c r="M27" i="28"/>
  <c r="P27" i="28" s="1"/>
  <c r="P28" i="28" s="1"/>
  <c r="K28" i="28"/>
  <c r="M27" i="10"/>
  <c r="P27" i="10" s="1"/>
  <c r="Q27" i="10"/>
  <c r="S27" i="10" s="1"/>
  <c r="J27" i="28"/>
  <c r="L27" i="28" s="1"/>
  <c r="M25" i="42"/>
  <c r="P25" i="42" s="1"/>
  <c r="J27" i="50"/>
  <c r="L27" i="50" s="1"/>
  <c r="L27" i="10"/>
  <c r="Q27" i="30"/>
  <c r="S27" i="30" s="1"/>
  <c r="K26" i="41"/>
  <c r="J26" i="41"/>
  <c r="J28" i="30"/>
  <c r="J28" i="33"/>
  <c r="M27" i="33"/>
  <c r="P27" i="33" s="1"/>
  <c r="P28" i="33" s="1"/>
  <c r="Q27" i="33"/>
  <c r="S27" i="33" s="1"/>
  <c r="S28" i="33" s="1"/>
  <c r="S27" i="24"/>
  <c r="S28" i="24" s="1"/>
  <c r="Q28" i="24"/>
  <c r="M27" i="20"/>
  <c r="P27" i="20" s="1"/>
  <c r="Q27" i="20"/>
  <c r="S27" i="20" s="1"/>
  <c r="K26" i="43"/>
  <c r="J26" i="43"/>
  <c r="L26" i="43" s="1"/>
  <c r="K24" i="16"/>
  <c r="M24" i="16" s="1"/>
  <c r="P24" i="16" s="1"/>
  <c r="J24" i="16"/>
  <c r="K25" i="54"/>
  <c r="J25" i="54"/>
  <c r="K25" i="38"/>
  <c r="M25" i="38" s="1"/>
  <c r="P25" i="38" s="1"/>
  <c r="J25" i="38"/>
  <c r="M24" i="12"/>
  <c r="P24" i="12" s="1"/>
  <c r="Q25" i="43"/>
  <c r="S25" i="43" s="1"/>
  <c r="M25" i="43"/>
  <c r="P25" i="43" s="1"/>
  <c r="K26" i="32"/>
  <c r="M26" i="32" s="1"/>
  <c r="P26" i="32" s="1"/>
  <c r="J26" i="32"/>
  <c r="P27" i="24"/>
  <c r="P28" i="24" s="1"/>
  <c r="M28" i="24"/>
  <c r="M27" i="50"/>
  <c r="P27" i="50" s="1"/>
  <c r="K28" i="33"/>
  <c r="L26" i="49"/>
  <c r="Q26" i="49"/>
  <c r="S26" i="49" s="1"/>
  <c r="M26" i="49"/>
  <c r="L26" i="36"/>
  <c r="Q26" i="36"/>
  <c r="S26" i="36" s="1"/>
  <c r="M26" i="36"/>
  <c r="P26" i="36" s="1"/>
  <c r="K26" i="7"/>
  <c r="J26" i="7"/>
  <c r="K25" i="11"/>
  <c r="J26" i="21"/>
  <c r="L26" i="21" s="1"/>
  <c r="J27" i="21" s="1"/>
  <c r="J28" i="21" s="1"/>
  <c r="L27" i="27"/>
  <c r="Q27" i="27"/>
  <c r="S27" i="27" s="1"/>
  <c r="L26" i="14"/>
  <c r="K27" i="14" s="1"/>
  <c r="L26" i="19"/>
  <c r="J27" i="19" s="1"/>
  <c r="K26" i="53"/>
  <c r="L26" i="53" s="1"/>
  <c r="J27" i="53" s="1"/>
  <c r="J28" i="53" s="1"/>
  <c r="K27" i="15"/>
  <c r="L27" i="15" s="1"/>
  <c r="L24" i="44"/>
  <c r="K25" i="44" s="1"/>
  <c r="M25" i="44" s="1"/>
  <c r="J26" i="17"/>
  <c r="Q26" i="15"/>
  <c r="S26" i="15" s="1"/>
  <c r="M26" i="15"/>
  <c r="P26" i="15" s="1"/>
  <c r="M26" i="21"/>
  <c r="P26" i="21" s="1"/>
  <c r="L27" i="23"/>
  <c r="J27" i="31"/>
  <c r="Q27" i="31" s="1"/>
  <c r="S27" i="31" s="1"/>
  <c r="L26" i="18"/>
  <c r="J27" i="18" s="1"/>
  <c r="L27" i="47"/>
  <c r="M26" i="17"/>
  <c r="P26" i="17" s="1"/>
  <c r="Q24" i="44"/>
  <c r="J26" i="29"/>
  <c r="Q26" i="29" s="1"/>
  <c r="S26" i="29" s="1"/>
  <c r="K27" i="35"/>
  <c r="L27" i="35" s="1"/>
  <c r="K27" i="8"/>
  <c r="L27" i="8" s="1"/>
  <c r="L27" i="40"/>
  <c r="M27" i="40"/>
  <c r="P27" i="40" s="1"/>
  <c r="Q27" i="40"/>
  <c r="S27" i="40" s="1"/>
  <c r="L25" i="52"/>
  <c r="Q25" i="52"/>
  <c r="S25" i="52" s="1"/>
  <c r="M25" i="52"/>
  <c r="P25" i="52" s="1"/>
  <c r="Q26" i="45"/>
  <c r="S26" i="45" s="1"/>
  <c r="M26" i="45"/>
  <c r="P26" i="45" s="1"/>
  <c r="L26" i="45"/>
  <c r="W29" i="51"/>
  <c r="Q26" i="39"/>
  <c r="S26" i="39" s="1"/>
  <c r="M26" i="39"/>
  <c r="P26" i="39" s="1"/>
  <c r="L26" i="39"/>
  <c r="W29" i="13"/>
  <c r="W35" i="3"/>
  <c r="X35" i="3" s="1"/>
  <c r="J28" i="47"/>
  <c r="K28" i="27"/>
  <c r="J28" i="27"/>
  <c r="J28" i="15"/>
  <c r="L29" i="33"/>
  <c r="J28" i="8"/>
  <c r="K28" i="20"/>
  <c r="P28" i="27"/>
  <c r="M28" i="27"/>
  <c r="Q27" i="50" l="1"/>
  <c r="S27" i="50" s="1"/>
  <c r="Q25" i="42"/>
  <c r="S25" i="42" s="1"/>
  <c r="L25" i="26"/>
  <c r="Q25" i="26"/>
  <c r="S25" i="26" s="1"/>
  <c r="M25" i="26"/>
  <c r="P25" i="26" s="1"/>
  <c r="L26" i="34"/>
  <c r="J27" i="34" s="1"/>
  <c r="J28" i="34" s="1"/>
  <c r="L26" i="48"/>
  <c r="J26" i="42"/>
  <c r="L26" i="42" s="1"/>
  <c r="K26" i="42"/>
  <c r="Q24" i="37"/>
  <c r="S24" i="37" s="1"/>
  <c r="L25" i="11"/>
  <c r="J26" i="11" s="1"/>
  <c r="Q24" i="12"/>
  <c r="S24" i="12" s="1"/>
  <c r="J26" i="9"/>
  <c r="K26" i="9"/>
  <c r="K25" i="12"/>
  <c r="J25" i="12"/>
  <c r="M26" i="34"/>
  <c r="P26" i="34" s="1"/>
  <c r="Q26" i="34"/>
  <c r="S26" i="34" s="1"/>
  <c r="L25" i="54"/>
  <c r="J26" i="54" s="1"/>
  <c r="M28" i="33"/>
  <c r="J28" i="28"/>
  <c r="M26" i="42"/>
  <c r="P26" i="42" s="1"/>
  <c r="L26" i="41"/>
  <c r="K27" i="41" s="1"/>
  <c r="K28" i="41" s="1"/>
  <c r="Q27" i="28"/>
  <c r="S27" i="28" s="1"/>
  <c r="S28" i="28" s="1"/>
  <c r="T28" i="28" s="1"/>
  <c r="T28" i="24"/>
  <c r="W29" i="24" s="1"/>
  <c r="M26" i="41"/>
  <c r="Q26" i="41"/>
  <c r="S26" i="41" s="1"/>
  <c r="K27" i="43"/>
  <c r="K28" i="43" s="1"/>
  <c r="J27" i="43"/>
  <c r="J28" i="43" s="1"/>
  <c r="S33" i="3"/>
  <c r="T33" i="3" s="1"/>
  <c r="M25" i="11"/>
  <c r="P25" i="11" s="1"/>
  <c r="Q25" i="11"/>
  <c r="S25" i="11" s="1"/>
  <c r="M26" i="43"/>
  <c r="Q26" i="43"/>
  <c r="S26" i="43" s="1"/>
  <c r="L26" i="7"/>
  <c r="J27" i="49"/>
  <c r="J28" i="49" s="1"/>
  <c r="K27" i="49"/>
  <c r="L26" i="32"/>
  <c r="L25" i="38"/>
  <c r="L24" i="16"/>
  <c r="J27" i="36"/>
  <c r="J28" i="36" s="1"/>
  <c r="K27" i="36"/>
  <c r="K25" i="37"/>
  <c r="J25" i="37"/>
  <c r="L25" i="37" s="1"/>
  <c r="P26" i="49"/>
  <c r="M26" i="7"/>
  <c r="P26" i="7" s="1"/>
  <c r="Q26" i="7"/>
  <c r="S26" i="7" s="1"/>
  <c r="M25" i="54"/>
  <c r="P25" i="54" s="1"/>
  <c r="Q25" i="54"/>
  <c r="S25" i="54" s="1"/>
  <c r="Q26" i="21"/>
  <c r="S26" i="21" s="1"/>
  <c r="Q26" i="32"/>
  <c r="S26" i="32" s="1"/>
  <c r="Q25" i="38"/>
  <c r="S25" i="38" s="1"/>
  <c r="Q24" i="16"/>
  <c r="S24" i="16" s="1"/>
  <c r="J27" i="14"/>
  <c r="J28" i="14" s="1"/>
  <c r="Q27" i="15"/>
  <c r="S27" i="15" s="1"/>
  <c r="M27" i="15"/>
  <c r="P27" i="15" s="1"/>
  <c r="K27" i="53"/>
  <c r="L27" i="53" s="1"/>
  <c r="L29" i="53" s="1"/>
  <c r="M26" i="53"/>
  <c r="P26" i="53" s="1"/>
  <c r="Q26" i="53"/>
  <c r="S26" i="53" s="1"/>
  <c r="K27" i="19"/>
  <c r="M27" i="19" s="1"/>
  <c r="P27" i="19" s="1"/>
  <c r="L26" i="17"/>
  <c r="J27" i="17" s="1"/>
  <c r="J28" i="17" s="1"/>
  <c r="M27" i="14"/>
  <c r="P27" i="14" s="1"/>
  <c r="Q26" i="17"/>
  <c r="J25" i="44"/>
  <c r="Q25" i="44" s="1"/>
  <c r="S25" i="44" s="1"/>
  <c r="P25" i="44"/>
  <c r="S24" i="44"/>
  <c r="K27" i="18"/>
  <c r="Q27" i="18" s="1"/>
  <c r="S27" i="18" s="1"/>
  <c r="K27" i="21"/>
  <c r="L27" i="21" s="1"/>
  <c r="L29" i="21" s="1"/>
  <c r="L27" i="31"/>
  <c r="Q27" i="35"/>
  <c r="S27" i="35" s="1"/>
  <c r="L26" i="29"/>
  <c r="J27" i="29" s="1"/>
  <c r="J28" i="29" s="1"/>
  <c r="M27" i="35"/>
  <c r="P27" i="35" s="1"/>
  <c r="Q27" i="8"/>
  <c r="S27" i="8" s="1"/>
  <c r="S28" i="8" s="1"/>
  <c r="M27" i="8"/>
  <c r="P27" i="8" s="1"/>
  <c r="P28" i="8" s="1"/>
  <c r="K26" i="52"/>
  <c r="J26" i="52"/>
  <c r="J27" i="45"/>
  <c r="J28" i="45" s="1"/>
  <c r="K27" i="45"/>
  <c r="J27" i="39"/>
  <c r="J28" i="39" s="1"/>
  <c r="K27" i="39"/>
  <c r="K28" i="39" s="1"/>
  <c r="Q28" i="30"/>
  <c r="K28" i="30"/>
  <c r="L29" i="30"/>
  <c r="P28" i="30"/>
  <c r="M28" i="30"/>
  <c r="J28" i="18"/>
  <c r="K28" i="8"/>
  <c r="L29" i="8"/>
  <c r="S28" i="27"/>
  <c r="T28" i="27" s="1"/>
  <c r="L29" i="27"/>
  <c r="Q28" i="33"/>
  <c r="M28" i="28"/>
  <c r="L29" i="28"/>
  <c r="J28" i="40"/>
  <c r="J28" i="22"/>
  <c r="T28" i="33"/>
  <c r="S28" i="20"/>
  <c r="Q28" i="20"/>
  <c r="P28" i="20"/>
  <c r="M28" i="20"/>
  <c r="J28" i="19"/>
  <c r="K28" i="25"/>
  <c r="Q28" i="25"/>
  <c r="L29" i="25"/>
  <c r="M28" i="25"/>
  <c r="P28" i="25"/>
  <c r="L25" i="12" l="1"/>
  <c r="K26" i="12" s="1"/>
  <c r="J27" i="48"/>
  <c r="J28" i="48" s="1"/>
  <c r="K27" i="48"/>
  <c r="K27" i="34"/>
  <c r="M27" i="34" s="1"/>
  <c r="P27" i="34" s="1"/>
  <c r="P28" i="34" s="1"/>
  <c r="J26" i="26"/>
  <c r="K26" i="26"/>
  <c r="L26" i="26"/>
  <c r="L27" i="48"/>
  <c r="L29" i="48" s="1"/>
  <c r="Q26" i="42"/>
  <c r="S26" i="42" s="1"/>
  <c r="Q25" i="12"/>
  <c r="S25" i="12" s="1"/>
  <c r="K26" i="11"/>
  <c r="L26" i="11" s="1"/>
  <c r="M25" i="12"/>
  <c r="P25" i="12" s="1"/>
  <c r="M26" i="9"/>
  <c r="P26" i="9" s="1"/>
  <c r="Q26" i="9"/>
  <c r="S26" i="9" s="1"/>
  <c r="L26" i="9"/>
  <c r="J27" i="41"/>
  <c r="L27" i="41" s="1"/>
  <c r="L29" i="41" s="1"/>
  <c r="K26" i="54"/>
  <c r="L26" i="54" s="1"/>
  <c r="J27" i="54" s="1"/>
  <c r="L27" i="34"/>
  <c r="L29" i="34" s="1"/>
  <c r="M28" i="34"/>
  <c r="J27" i="42"/>
  <c r="J28" i="42" s="1"/>
  <c r="K27" i="42"/>
  <c r="K28" i="42" s="1"/>
  <c r="P26" i="41"/>
  <c r="J26" i="12"/>
  <c r="L26" i="12" s="1"/>
  <c r="J27" i="12" s="1"/>
  <c r="M27" i="41"/>
  <c r="P27" i="41" s="1"/>
  <c r="Q27" i="41"/>
  <c r="J26" i="37"/>
  <c r="K26" i="37"/>
  <c r="K26" i="38"/>
  <c r="M26" i="38" s="1"/>
  <c r="P26" i="38" s="1"/>
  <c r="J26" i="38"/>
  <c r="L27" i="43"/>
  <c r="L29" i="43" s="1"/>
  <c r="M26" i="11"/>
  <c r="P26" i="11" s="1"/>
  <c r="Q26" i="11"/>
  <c r="S26" i="11" s="1"/>
  <c r="K27" i="7"/>
  <c r="J27" i="7"/>
  <c r="M25" i="37"/>
  <c r="P25" i="37" s="1"/>
  <c r="Q25" i="37"/>
  <c r="S25" i="37" s="1"/>
  <c r="J27" i="32"/>
  <c r="J28" i="32" s="1"/>
  <c r="K27" i="32"/>
  <c r="K28" i="32" s="1"/>
  <c r="K25" i="16"/>
  <c r="J25" i="16"/>
  <c r="L27" i="36"/>
  <c r="L29" i="36" s="1"/>
  <c r="P26" i="43"/>
  <c r="M27" i="36"/>
  <c r="Q27" i="36"/>
  <c r="K28" i="36"/>
  <c r="L27" i="49"/>
  <c r="L29" i="49" s="1"/>
  <c r="M27" i="43"/>
  <c r="P27" i="43" s="1"/>
  <c r="Q27" i="43"/>
  <c r="M27" i="49"/>
  <c r="Q27" i="49"/>
  <c r="K28" i="49"/>
  <c r="M26" i="12"/>
  <c r="P26" i="12" s="1"/>
  <c r="Q27" i="14"/>
  <c r="S27" i="14" s="1"/>
  <c r="S28" i="14" s="1"/>
  <c r="L27" i="14"/>
  <c r="L29" i="14" s="1"/>
  <c r="M27" i="53"/>
  <c r="P27" i="53" s="1"/>
  <c r="P28" i="53" s="1"/>
  <c r="K28" i="53"/>
  <c r="Q27" i="53"/>
  <c r="S27" i="53" s="1"/>
  <c r="S28" i="53" s="1"/>
  <c r="K28" i="19"/>
  <c r="K27" i="17"/>
  <c r="M27" i="17" s="1"/>
  <c r="Q27" i="19"/>
  <c r="S27" i="19" s="1"/>
  <c r="S28" i="19" s="1"/>
  <c r="Q28" i="8"/>
  <c r="L27" i="19"/>
  <c r="L29" i="19" s="1"/>
  <c r="S26" i="17"/>
  <c r="K28" i="21"/>
  <c r="L25" i="44"/>
  <c r="J26" i="44" s="1"/>
  <c r="L27" i="18"/>
  <c r="L29" i="18" s="1"/>
  <c r="M27" i="18"/>
  <c r="P27" i="18" s="1"/>
  <c r="M27" i="21"/>
  <c r="Q27" i="21"/>
  <c r="S27" i="21" s="1"/>
  <c r="S28" i="21" s="1"/>
  <c r="K27" i="29"/>
  <c r="L26" i="52"/>
  <c r="K27" i="52" s="1"/>
  <c r="K28" i="52" s="1"/>
  <c r="M26" i="52"/>
  <c r="P26" i="52" s="1"/>
  <c r="Q26" i="52"/>
  <c r="L27" i="45"/>
  <c r="L29" i="45" s="1"/>
  <c r="Q27" i="45"/>
  <c r="S27" i="45" s="1"/>
  <c r="M27" i="45"/>
  <c r="P27" i="45" s="1"/>
  <c r="M27" i="39"/>
  <c r="Q27" i="39"/>
  <c r="L27" i="39"/>
  <c r="L29" i="39" s="1"/>
  <c r="S28" i="30"/>
  <c r="T28" i="30" s="1"/>
  <c r="S27" i="3" s="1"/>
  <c r="T27" i="3" s="1"/>
  <c r="W29" i="33"/>
  <c r="Y34" i="3"/>
  <c r="Z34" i="3" s="1"/>
  <c r="K28" i="45"/>
  <c r="W29" i="27"/>
  <c r="S30" i="3"/>
  <c r="T30" i="3" s="1"/>
  <c r="W29" i="28"/>
  <c r="S29" i="3"/>
  <c r="T29" i="3" s="1"/>
  <c r="P28" i="47"/>
  <c r="L29" i="47"/>
  <c r="K28" i="18"/>
  <c r="M28" i="8"/>
  <c r="K28" i="47"/>
  <c r="P28" i="14"/>
  <c r="K28" i="14"/>
  <c r="Q28" i="27"/>
  <c r="L29" i="35"/>
  <c r="K28" i="35"/>
  <c r="L29" i="15"/>
  <c r="S28" i="15"/>
  <c r="Q28" i="15"/>
  <c r="P28" i="15"/>
  <c r="K28" i="15"/>
  <c r="Q28" i="28"/>
  <c r="K28" i="22"/>
  <c r="T28" i="8"/>
  <c r="K28" i="40"/>
  <c r="J28" i="31"/>
  <c r="J28" i="10"/>
  <c r="K28" i="10"/>
  <c r="S28" i="25"/>
  <c r="T28" i="25" s="1"/>
  <c r="S28" i="47"/>
  <c r="Q28" i="47"/>
  <c r="T28" i="20"/>
  <c r="P28" i="19"/>
  <c r="M28" i="19"/>
  <c r="K27" i="11" l="1"/>
  <c r="K28" i="11" s="1"/>
  <c r="J27" i="11"/>
  <c r="J28" i="11" s="1"/>
  <c r="K28" i="48"/>
  <c r="Q27" i="48"/>
  <c r="M27" i="48"/>
  <c r="M26" i="54"/>
  <c r="P26" i="54" s="1"/>
  <c r="Q26" i="54"/>
  <c r="S26" i="54" s="1"/>
  <c r="J28" i="41"/>
  <c r="K28" i="34"/>
  <c r="J27" i="26"/>
  <c r="J28" i="26" s="1"/>
  <c r="K27" i="26"/>
  <c r="M26" i="26"/>
  <c r="P26" i="26" s="1"/>
  <c r="Q26" i="26"/>
  <c r="S26" i="26" s="1"/>
  <c r="K28" i="26"/>
  <c r="Q27" i="34"/>
  <c r="Q28" i="34" s="1"/>
  <c r="J27" i="9"/>
  <c r="K27" i="9"/>
  <c r="L27" i="42"/>
  <c r="L29" i="42" s="1"/>
  <c r="Q26" i="12"/>
  <c r="S26" i="12" s="1"/>
  <c r="M27" i="42"/>
  <c r="P27" i="42" s="1"/>
  <c r="Q27" i="42"/>
  <c r="S27" i="42" s="1"/>
  <c r="S28" i="42" s="1"/>
  <c r="L26" i="38"/>
  <c r="J27" i="38" s="1"/>
  <c r="J28" i="54"/>
  <c r="J28" i="12"/>
  <c r="K27" i="12"/>
  <c r="M27" i="12" s="1"/>
  <c r="P27" i="12" s="1"/>
  <c r="P28" i="12" s="1"/>
  <c r="M28" i="43"/>
  <c r="Q28" i="41"/>
  <c r="S27" i="41"/>
  <c r="S28" i="41" s="1"/>
  <c r="K27" i="54"/>
  <c r="K28" i="54" s="1"/>
  <c r="M28" i="41"/>
  <c r="P28" i="41"/>
  <c r="P27" i="36"/>
  <c r="P28" i="36" s="1"/>
  <c r="M28" i="36"/>
  <c r="S27" i="49"/>
  <c r="S28" i="49" s="1"/>
  <c r="Q28" i="49"/>
  <c r="Q26" i="38"/>
  <c r="S26" i="38" s="1"/>
  <c r="S27" i="36"/>
  <c r="S28" i="36" s="1"/>
  <c r="Q28" i="36"/>
  <c r="P27" i="49"/>
  <c r="P28" i="49" s="1"/>
  <c r="M28" i="49"/>
  <c r="S27" i="43"/>
  <c r="S28" i="43" s="1"/>
  <c r="Q28" i="43"/>
  <c r="L27" i="7"/>
  <c r="L29" i="7" s="1"/>
  <c r="J28" i="7"/>
  <c r="L27" i="11"/>
  <c r="L29" i="11" s="1"/>
  <c r="Q27" i="11"/>
  <c r="S27" i="11" s="1"/>
  <c r="S28" i="11" s="1"/>
  <c r="M27" i="11"/>
  <c r="P27" i="11" s="1"/>
  <c r="P28" i="11" s="1"/>
  <c r="L27" i="32"/>
  <c r="L29" i="32" s="1"/>
  <c r="Q27" i="32"/>
  <c r="S27" i="32" s="1"/>
  <c r="S28" i="32" s="1"/>
  <c r="M27" i="32"/>
  <c r="P27" i="32" s="1"/>
  <c r="P28" i="32" s="1"/>
  <c r="P28" i="43"/>
  <c r="L25" i="16"/>
  <c r="M27" i="7"/>
  <c r="Q27" i="7"/>
  <c r="K28" i="7"/>
  <c r="M25" i="16"/>
  <c r="Q25" i="16"/>
  <c r="L26" i="37"/>
  <c r="M26" i="37"/>
  <c r="P26" i="37" s="1"/>
  <c r="Q26" i="37"/>
  <c r="S26" i="37" s="1"/>
  <c r="Q28" i="14"/>
  <c r="M28" i="53"/>
  <c r="Q27" i="17"/>
  <c r="S27" i="17" s="1"/>
  <c r="S28" i="17" s="1"/>
  <c r="Q28" i="53"/>
  <c r="Q28" i="19"/>
  <c r="K28" i="17"/>
  <c r="L27" i="17"/>
  <c r="L29" i="17" s="1"/>
  <c r="K26" i="44"/>
  <c r="L26" i="44" s="1"/>
  <c r="J27" i="44" s="1"/>
  <c r="J28" i="44" s="1"/>
  <c r="P27" i="17"/>
  <c r="P28" i="17" s="1"/>
  <c r="M28" i="17"/>
  <c r="P27" i="21"/>
  <c r="P28" i="21" s="1"/>
  <c r="T28" i="21" s="1"/>
  <c r="W29" i="21" s="1"/>
  <c r="M28" i="21"/>
  <c r="Q28" i="21"/>
  <c r="Q27" i="29"/>
  <c r="K28" i="29"/>
  <c r="S27" i="39"/>
  <c r="S28" i="39" s="1"/>
  <c r="Q28" i="39"/>
  <c r="P27" i="39"/>
  <c r="P28" i="39" s="1"/>
  <c r="M28" i="39"/>
  <c r="S26" i="52"/>
  <c r="M27" i="29"/>
  <c r="L27" i="29"/>
  <c r="L29" i="29" s="1"/>
  <c r="J27" i="52"/>
  <c r="M27" i="52"/>
  <c r="W29" i="30"/>
  <c r="P28" i="45"/>
  <c r="M28" i="45"/>
  <c r="S28" i="45"/>
  <c r="Q28" i="45"/>
  <c r="W29" i="8"/>
  <c r="W28" i="3"/>
  <c r="X28" i="3" s="1"/>
  <c r="T28" i="14"/>
  <c r="W29" i="20"/>
  <c r="S36" i="3"/>
  <c r="T36" i="3" s="1"/>
  <c r="M28" i="47"/>
  <c r="W29" i="25"/>
  <c r="S25" i="3"/>
  <c r="T25" i="3" s="1"/>
  <c r="S28" i="18"/>
  <c r="Q28" i="18"/>
  <c r="P28" i="18"/>
  <c r="M28" i="18"/>
  <c r="M28" i="14"/>
  <c r="P28" i="35"/>
  <c r="M28" i="35"/>
  <c r="J28" i="35"/>
  <c r="S28" i="35"/>
  <c r="T28" i="15"/>
  <c r="M28" i="15"/>
  <c r="S28" i="22"/>
  <c r="L29" i="22"/>
  <c r="P28" i="22"/>
  <c r="L29" i="40"/>
  <c r="P28" i="40"/>
  <c r="S28" i="40"/>
  <c r="L29" i="31"/>
  <c r="P28" i="10"/>
  <c r="S28" i="10"/>
  <c r="K28" i="31"/>
  <c r="L29" i="10"/>
  <c r="T28" i="47"/>
  <c r="P28" i="42"/>
  <c r="M28" i="42"/>
  <c r="K28" i="50"/>
  <c r="T28" i="53"/>
  <c r="J28" i="50"/>
  <c r="L29" i="50"/>
  <c r="T28" i="19"/>
  <c r="S27" i="34" l="1"/>
  <c r="S28" i="34" s="1"/>
  <c r="T28" i="34" s="1"/>
  <c r="L27" i="26"/>
  <c r="L29" i="26" s="1"/>
  <c r="M27" i="26"/>
  <c r="P27" i="26" s="1"/>
  <c r="P28" i="26" s="1"/>
  <c r="Q27" i="26"/>
  <c r="S27" i="26" s="1"/>
  <c r="S28" i="26" s="1"/>
  <c r="T28" i="26" s="1"/>
  <c r="S32" i="3" s="1"/>
  <c r="T32" i="3" s="1"/>
  <c r="Q28" i="26"/>
  <c r="M28" i="26"/>
  <c r="P27" i="48"/>
  <c r="P28" i="48" s="1"/>
  <c r="T28" i="48" s="1"/>
  <c r="M28" i="48"/>
  <c r="S27" i="48"/>
  <c r="S28" i="48" s="1"/>
  <c r="Q28" i="48"/>
  <c r="T28" i="36"/>
  <c r="L27" i="9"/>
  <c r="L29" i="9" s="1"/>
  <c r="J28" i="9"/>
  <c r="M27" i="9"/>
  <c r="Q27" i="9"/>
  <c r="K28" i="9"/>
  <c r="Q27" i="54"/>
  <c r="S27" i="54" s="1"/>
  <c r="S28" i="54" s="1"/>
  <c r="W29" i="34"/>
  <c r="Y32" i="3"/>
  <c r="Z32" i="3" s="1"/>
  <c r="K27" i="38"/>
  <c r="K28" i="38" s="1"/>
  <c r="M28" i="32"/>
  <c r="Q28" i="42"/>
  <c r="Q28" i="32"/>
  <c r="Q27" i="12"/>
  <c r="S27" i="12" s="1"/>
  <c r="S28" i="12" s="1"/>
  <c r="T28" i="12" s="1"/>
  <c r="W29" i="12" s="1"/>
  <c r="T28" i="41"/>
  <c r="W29" i="41" s="1"/>
  <c r="M27" i="54"/>
  <c r="P27" i="54" s="1"/>
  <c r="P28" i="54" s="1"/>
  <c r="T28" i="54" s="1"/>
  <c r="K28" i="12"/>
  <c r="L27" i="12"/>
  <c r="L29" i="12" s="1"/>
  <c r="T28" i="43"/>
  <c r="U34" i="3" s="1"/>
  <c r="V34" i="3" s="1"/>
  <c r="L27" i="54"/>
  <c r="L29" i="54" s="1"/>
  <c r="S27" i="7"/>
  <c r="S28" i="7" s="1"/>
  <c r="Q28" i="7"/>
  <c r="T28" i="49"/>
  <c r="J27" i="37"/>
  <c r="J28" i="37" s="1"/>
  <c r="K27" i="37"/>
  <c r="L27" i="38"/>
  <c r="L29" i="38" s="1"/>
  <c r="J28" i="38"/>
  <c r="M27" i="38"/>
  <c r="P27" i="38" s="1"/>
  <c r="P28" i="38" s="1"/>
  <c r="J26" i="16"/>
  <c r="K26" i="16"/>
  <c r="P25" i="16"/>
  <c r="P27" i="7"/>
  <c r="P28" i="7" s="1"/>
  <c r="M28" i="7"/>
  <c r="W29" i="36"/>
  <c r="Y30" i="3"/>
  <c r="Z30" i="3" s="1"/>
  <c r="S25" i="16"/>
  <c r="M28" i="12"/>
  <c r="Q28" i="17"/>
  <c r="Q26" i="44"/>
  <c r="S26" i="44" s="1"/>
  <c r="M26" i="44"/>
  <c r="P26" i="44" s="1"/>
  <c r="S31" i="3"/>
  <c r="T31" i="3" s="1"/>
  <c r="T28" i="17"/>
  <c r="W26" i="3" s="1"/>
  <c r="X26" i="3" s="1"/>
  <c r="P27" i="29"/>
  <c r="P28" i="29" s="1"/>
  <c r="M28" i="29"/>
  <c r="S27" i="29"/>
  <c r="S28" i="29" s="1"/>
  <c r="Q28" i="29"/>
  <c r="T28" i="39"/>
  <c r="Y25" i="3" s="1"/>
  <c r="Z25" i="3" s="1"/>
  <c r="P27" i="52"/>
  <c r="P28" i="52" s="1"/>
  <c r="M28" i="52"/>
  <c r="L27" i="52"/>
  <c r="L29" i="52" s="1"/>
  <c r="J28" i="52"/>
  <c r="K27" i="44"/>
  <c r="Q27" i="52"/>
  <c r="T28" i="45"/>
  <c r="U33" i="3" s="1"/>
  <c r="V33" i="3" s="1"/>
  <c r="W29" i="14"/>
  <c r="W30" i="3"/>
  <c r="X30" i="3" s="1"/>
  <c r="W29" i="15"/>
  <c r="W29" i="3"/>
  <c r="X29" i="3" s="1"/>
  <c r="W29" i="19"/>
  <c r="W25" i="3"/>
  <c r="X25" i="3" s="1"/>
  <c r="T28" i="35"/>
  <c r="T28" i="18"/>
  <c r="W29" i="47"/>
  <c r="U30" i="3"/>
  <c r="V30" i="3" s="1"/>
  <c r="Q28" i="35"/>
  <c r="Q28" i="22"/>
  <c r="M28" i="40"/>
  <c r="U25" i="3"/>
  <c r="V25" i="3" s="1"/>
  <c r="M28" i="22"/>
  <c r="W29" i="53"/>
  <c r="Q28" i="11"/>
  <c r="T28" i="11"/>
  <c r="Q28" i="40"/>
  <c r="T28" i="40"/>
  <c r="M28" i="11"/>
  <c r="Q28" i="10"/>
  <c r="T28" i="10"/>
  <c r="M28" i="10"/>
  <c r="T28" i="32"/>
  <c r="P28" i="31"/>
  <c r="M28" i="31"/>
  <c r="S28" i="31"/>
  <c r="Q28" i="31"/>
  <c r="T28" i="42"/>
  <c r="P28" i="50"/>
  <c r="M28" i="50"/>
  <c r="T28" i="22"/>
  <c r="S28" i="50"/>
  <c r="Q28" i="50"/>
  <c r="J28" i="23"/>
  <c r="K28" i="23"/>
  <c r="U29" i="3" l="1"/>
  <c r="V29" i="3" s="1"/>
  <c r="W29" i="48"/>
  <c r="M28" i="54"/>
  <c r="Q28" i="54"/>
  <c r="P27" i="9"/>
  <c r="P28" i="9" s="1"/>
  <c r="M28" i="9"/>
  <c r="Y26" i="3"/>
  <c r="Z26" i="3" s="1"/>
  <c r="S27" i="9"/>
  <c r="S28" i="9" s="1"/>
  <c r="Q28" i="9"/>
  <c r="Q28" i="12"/>
  <c r="Q27" i="38"/>
  <c r="S27" i="38" s="1"/>
  <c r="S28" i="38" s="1"/>
  <c r="W29" i="43"/>
  <c r="L27" i="37"/>
  <c r="L29" i="37" s="1"/>
  <c r="M28" i="38"/>
  <c r="L26" i="16"/>
  <c r="M26" i="16"/>
  <c r="Q26" i="16"/>
  <c r="K28" i="37"/>
  <c r="Q27" i="37"/>
  <c r="M27" i="37"/>
  <c r="W31" i="3"/>
  <c r="X31" i="3" s="1"/>
  <c r="W29" i="49"/>
  <c r="U28" i="3"/>
  <c r="V28" i="3" s="1"/>
  <c r="W29" i="26"/>
  <c r="T28" i="7"/>
  <c r="W29" i="17"/>
  <c r="T28" i="29"/>
  <c r="W29" i="39"/>
  <c r="Q27" i="44"/>
  <c r="K28" i="44"/>
  <c r="L27" i="44"/>
  <c r="L29" i="44" s="1"/>
  <c r="S27" i="52"/>
  <c r="S28" i="52" s="1"/>
  <c r="T28" i="52" s="1"/>
  <c r="Q28" i="52"/>
  <c r="M27" i="44"/>
  <c r="W29" i="45"/>
  <c r="W29" i="32"/>
  <c r="Y35" i="3"/>
  <c r="Z35" i="3" s="1"/>
  <c r="W29" i="54"/>
  <c r="Y33" i="3"/>
  <c r="Z33" i="3" s="1"/>
  <c r="W29" i="35"/>
  <c r="Y31" i="3"/>
  <c r="Z31" i="3" s="1"/>
  <c r="W29" i="40"/>
  <c r="Y27" i="3"/>
  <c r="Z27" i="3" s="1"/>
  <c r="W29" i="10"/>
  <c r="W33" i="3"/>
  <c r="X33" i="3" s="1"/>
  <c r="W29" i="11"/>
  <c r="W32" i="3"/>
  <c r="X32" i="3" s="1"/>
  <c r="W29" i="18"/>
  <c r="W27" i="3"/>
  <c r="X27" i="3" s="1"/>
  <c r="W29" i="22"/>
  <c r="S35" i="3"/>
  <c r="T35" i="3" s="1"/>
  <c r="W29" i="42"/>
  <c r="U36" i="3"/>
  <c r="V36" i="3" s="1"/>
  <c r="T28" i="31"/>
  <c r="P28" i="23"/>
  <c r="S28" i="23"/>
  <c r="L29" i="23"/>
  <c r="T28" i="50"/>
  <c r="T28" i="38"/>
  <c r="Q28" i="38" l="1"/>
  <c r="T28" i="9"/>
  <c r="S26" i="16"/>
  <c r="P27" i="37"/>
  <c r="P28" i="37" s="1"/>
  <c r="M28" i="37"/>
  <c r="S27" i="37"/>
  <c r="S28" i="37" s="1"/>
  <c r="Q28" i="37"/>
  <c r="P26" i="16"/>
  <c r="J27" i="16"/>
  <c r="J28" i="16" s="1"/>
  <c r="K27" i="16"/>
  <c r="W36" i="3"/>
  <c r="X36" i="3" s="1"/>
  <c r="W29" i="7"/>
  <c r="W29" i="29"/>
  <c r="S26" i="3"/>
  <c r="T26" i="3" s="1"/>
  <c r="P27" i="44"/>
  <c r="P28" i="44" s="1"/>
  <c r="M28" i="44"/>
  <c r="S27" i="44"/>
  <c r="S28" i="44" s="1"/>
  <c r="Q28" i="44"/>
  <c r="U31" i="3"/>
  <c r="V31" i="3" s="1"/>
  <c r="W29" i="52"/>
  <c r="W29" i="31"/>
  <c r="Y36" i="3"/>
  <c r="Z36" i="3" s="1"/>
  <c r="W29" i="38"/>
  <c r="Y28" i="3"/>
  <c r="Z28" i="3" s="1"/>
  <c r="M28" i="23"/>
  <c r="W29" i="50"/>
  <c r="U27" i="3"/>
  <c r="V27" i="3" s="1"/>
  <c r="T28" i="23"/>
  <c r="Q28" i="23"/>
  <c r="W29" i="9" l="1"/>
  <c r="W34" i="3"/>
  <c r="X34" i="3" s="1"/>
  <c r="X37" i="3" s="1"/>
  <c r="X38" i="3" s="1"/>
  <c r="X43" i="3" s="1"/>
  <c r="X44" i="3" s="1"/>
  <c r="T28" i="37"/>
  <c r="L27" i="16"/>
  <c r="L29" i="16" s="1"/>
  <c r="Y29" i="3"/>
  <c r="Z29" i="3" s="1"/>
  <c r="Z37" i="3" s="1"/>
  <c r="Z38" i="3" s="1"/>
  <c r="Z43" i="3" s="1"/>
  <c r="W29" i="37"/>
  <c r="M27" i="16"/>
  <c r="Q27" i="16"/>
  <c r="K28" i="16"/>
  <c r="T28" i="44"/>
  <c r="W29" i="23"/>
  <c r="S34" i="3"/>
  <c r="T34" i="3" s="1"/>
  <c r="S27" i="16" l="1"/>
  <c r="S28" i="16" s="1"/>
  <c r="Q28" i="16"/>
  <c r="P27" i="16"/>
  <c r="P28" i="16" s="1"/>
  <c r="T28" i="16" s="1"/>
  <c r="M28" i="16"/>
  <c r="X45" i="3"/>
  <c r="U35" i="3"/>
  <c r="V35" i="3" s="1"/>
  <c r="V37" i="3" s="1"/>
  <c r="V38" i="3" s="1"/>
  <c r="W29" i="44"/>
  <c r="Z44" i="3"/>
  <c r="Z45" i="3"/>
  <c r="Y40" i="3"/>
  <c r="Y42" i="3" s="1"/>
  <c r="V41" i="3" l="1"/>
  <c r="W40" i="3"/>
  <c r="W41" i="3" s="1"/>
  <c r="W29" i="16"/>
  <c r="S28" i="3"/>
  <c r="T28" i="3" s="1"/>
  <c r="T37" i="3" s="1"/>
  <c r="T38" i="3" s="1"/>
  <c r="U40" i="3" s="1"/>
  <c r="U41" i="3" s="1"/>
  <c r="V43" i="3"/>
  <c r="K5" i="6"/>
  <c r="M5" i="6" s="1"/>
  <c r="T43" i="3" l="1"/>
  <c r="T41" i="3"/>
  <c r="V44" i="3"/>
  <c r="V45" i="3"/>
  <c r="Q5" i="6"/>
  <c r="S5" i="6" s="1"/>
  <c r="L5" i="6"/>
  <c r="J6" i="6" s="1"/>
  <c r="P5" i="6"/>
  <c r="T44" i="3" l="1"/>
  <c r="T45" i="3"/>
  <c r="K6" i="6"/>
  <c r="L6" i="6" s="1"/>
  <c r="J7" i="6" s="1"/>
  <c r="Q6" i="6" l="1"/>
  <c r="S6" i="6" s="1"/>
  <c r="M6" i="6"/>
  <c r="P6" i="6" s="1"/>
  <c r="K7" i="6"/>
  <c r="M7" i="6" s="1"/>
  <c r="P7" i="6" s="1"/>
  <c r="L7" i="6" l="1"/>
  <c r="J8" i="6" s="1"/>
  <c r="Q7" i="6"/>
  <c r="S7" i="6" s="1"/>
  <c r="K8" i="6" l="1"/>
  <c r="L8" i="6" s="1"/>
  <c r="J9" i="6" s="1"/>
  <c r="M8" i="6" l="1"/>
  <c r="P8" i="6" s="1"/>
  <c r="Q8" i="6"/>
  <c r="S8" i="6" s="1"/>
  <c r="K9" i="6"/>
  <c r="L9" i="6" s="1"/>
  <c r="J10" i="6" s="1"/>
  <c r="M9" i="6" l="1"/>
  <c r="P9" i="6" s="1"/>
  <c r="Q9" i="6"/>
  <c r="S9" i="6" s="1"/>
  <c r="K10" i="6"/>
  <c r="L10" i="6" s="1"/>
  <c r="J11" i="6" s="1"/>
  <c r="Q10" i="6" l="1"/>
  <c r="S10" i="6" s="1"/>
  <c r="M10" i="6"/>
  <c r="P10" i="6" s="1"/>
  <c r="K11" i="6"/>
  <c r="L11" i="6" s="1"/>
  <c r="J12" i="6" s="1"/>
  <c r="K12" i="6" l="1"/>
  <c r="L12" i="6" s="1"/>
  <c r="J13" i="6" s="1"/>
  <c r="M11" i="6"/>
  <c r="P11" i="6" s="1"/>
  <c r="Q11" i="6"/>
  <c r="S11" i="6" s="1"/>
  <c r="K13" i="6" l="1"/>
  <c r="L13" i="6" s="1"/>
  <c r="J14" i="6" s="1"/>
  <c r="M12" i="6"/>
  <c r="P12" i="6" s="1"/>
  <c r="Q12" i="6"/>
  <c r="S12" i="6" s="1"/>
  <c r="K14" i="6" l="1"/>
  <c r="L14" i="6" s="1"/>
  <c r="J15" i="6" s="1"/>
  <c r="M13" i="6"/>
  <c r="P13" i="6" s="1"/>
  <c r="Q13" i="6"/>
  <c r="S13" i="6" s="1"/>
  <c r="K15" i="6" l="1"/>
  <c r="L15" i="6" s="1"/>
  <c r="J16" i="6" s="1"/>
  <c r="M14" i="6"/>
  <c r="P14" i="6" s="1"/>
  <c r="Q14" i="6"/>
  <c r="S14" i="6" s="1"/>
  <c r="K16" i="6" l="1"/>
  <c r="M15" i="6"/>
  <c r="P15" i="6" s="1"/>
  <c r="Q15" i="6"/>
  <c r="S15" i="6" s="1"/>
  <c r="L16" i="6" l="1"/>
  <c r="J17" i="6" s="1"/>
  <c r="Q16" i="6"/>
  <c r="S16" i="6" s="1"/>
  <c r="M16" i="6"/>
  <c r="P16" i="6" s="1"/>
  <c r="K17" i="6" l="1"/>
  <c r="L17" i="6" s="1"/>
  <c r="J18" i="6" s="1"/>
  <c r="Q17" i="6" l="1"/>
  <c r="S17" i="6" s="1"/>
  <c r="M17" i="6"/>
  <c r="P17" i="6" s="1"/>
  <c r="K18" i="6"/>
  <c r="L18" i="6" s="1"/>
  <c r="J19" i="6" s="1"/>
  <c r="Q18" i="6" l="1"/>
  <c r="S18" i="6" s="1"/>
  <c r="M18" i="6"/>
  <c r="P18" i="6" s="1"/>
  <c r="K19" i="6"/>
  <c r="L19" i="6" s="1"/>
  <c r="K20" i="6" l="1"/>
  <c r="J20" i="6"/>
  <c r="Q19" i="6"/>
  <c r="S19" i="6" s="1"/>
  <c r="M19" i="6"/>
  <c r="P19" i="6" s="1"/>
  <c r="Q20" i="6" l="1"/>
  <c r="S20" i="6" s="1"/>
  <c r="M20" i="6"/>
  <c r="P20" i="6" s="1"/>
  <c r="L20" i="6"/>
  <c r="J21" i="6" l="1"/>
  <c r="K21" i="6"/>
  <c r="M21" i="6" l="1"/>
  <c r="P21" i="6" s="1"/>
  <c r="Q21" i="6"/>
  <c r="S21" i="6" s="1"/>
  <c r="L21" i="6"/>
  <c r="J22" i="6" l="1"/>
  <c r="K22" i="6"/>
  <c r="L22" i="6" l="1"/>
  <c r="Q22" i="6"/>
  <c r="S22" i="6" s="1"/>
  <c r="M22" i="6"/>
  <c r="P22" i="6" s="1"/>
  <c r="J23" i="6" l="1"/>
  <c r="K23" i="6"/>
  <c r="L23" i="6" l="1"/>
  <c r="Q23" i="6"/>
  <c r="S23" i="6" s="1"/>
  <c r="M23" i="6"/>
  <c r="P23" i="6" s="1"/>
  <c r="J24" i="6" l="1"/>
  <c r="K24" i="6"/>
  <c r="L24" i="6" l="1"/>
  <c r="J25" i="6" s="1"/>
  <c r="Q24" i="6"/>
  <c r="S24" i="6" s="1"/>
  <c r="M24" i="6"/>
  <c r="P24" i="6" s="1"/>
  <c r="K25" i="6" l="1"/>
  <c r="L25" i="6" s="1"/>
  <c r="Q25" i="6" l="1"/>
  <c r="S25" i="6" s="1"/>
  <c r="M25" i="6"/>
  <c r="P25" i="6" s="1"/>
  <c r="J26" i="6"/>
  <c r="K26" i="6"/>
  <c r="L26" i="6" l="1"/>
  <c r="Q26" i="6"/>
  <c r="M26" i="6"/>
  <c r="J27" i="6" l="1"/>
  <c r="J28" i="6" s="1"/>
  <c r="K27" i="6"/>
  <c r="P26" i="6"/>
  <c r="S26" i="6"/>
  <c r="L27" i="6" l="1"/>
  <c r="L29" i="6" s="1"/>
  <c r="M27" i="6"/>
  <c r="Q27" i="6"/>
  <c r="K28" i="6"/>
  <c r="S27" i="6" l="1"/>
  <c r="S28" i="6" s="1"/>
  <c r="Q28" i="6"/>
  <c r="P27" i="6"/>
  <c r="P28" i="6" s="1"/>
  <c r="M28" i="6"/>
  <c r="T28" i="6" l="1"/>
  <c r="W29" i="6" s="1"/>
</calcChain>
</file>

<file path=xl/sharedStrings.xml><?xml version="1.0" encoding="utf-8"?>
<sst xmlns="http://schemas.openxmlformats.org/spreadsheetml/2006/main" count="2834" uniqueCount="111">
  <si>
    <t>Flux Calculator Version 1.00</t>
  </si>
  <si>
    <t>Hour of Day</t>
  </si>
  <si>
    <t>Home Consumption (kWh)</t>
  </si>
  <si>
    <t>Solar Model (0-&gt;1)</t>
  </si>
  <si>
    <t>Solar Generation (kWh)</t>
  </si>
  <si>
    <t>Force Charge/ Discharge</t>
  </si>
  <si>
    <t xml:space="preserve"> Battery Charge (kW)</t>
  </si>
  <si>
    <t>Battery Discharge (kW)</t>
  </si>
  <si>
    <t>Battery Level (kWh)</t>
  </si>
  <si>
    <t>Grid Import (kWh)</t>
  </si>
  <si>
    <t>Import Price/kWh (£)</t>
  </si>
  <si>
    <t>Import Cost (£)</t>
  </si>
  <si>
    <t>Grid Export (kWh)</t>
  </si>
  <si>
    <t>Export Price/kWh (£)</t>
  </si>
  <si>
    <t>Export Revenue (£)</t>
  </si>
  <si>
    <t>Check for newer version</t>
  </si>
  <si>
    <t>Max Array Output</t>
  </si>
  <si>
    <t>kW</t>
  </si>
  <si>
    <t>FC</t>
  </si>
  <si>
    <t>Max Inverter Output</t>
  </si>
  <si>
    <t>Off-peak</t>
  </si>
  <si>
    <t>Battery Size</t>
  </si>
  <si>
    <t>kWh</t>
  </si>
  <si>
    <t>Charging Losses</t>
  </si>
  <si>
    <t>*</t>
  </si>
  <si>
    <t>Discharging Losses</t>
  </si>
  <si>
    <t>Max Charge Rate</t>
  </si>
  <si>
    <t>Max Discharge Rate</t>
  </si>
  <si>
    <t>Yellow cells are editable</t>
  </si>
  <si>
    <t>No warranty is provided.</t>
  </si>
  <si>
    <t>Use at your own risk.</t>
  </si>
  <si>
    <t>Peak</t>
  </si>
  <si>
    <t>Standing</t>
  </si>
  <si>
    <t>Charge</t>
  </si>
  <si>
    <t>Excluded</t>
  </si>
  <si>
    <t>Daily</t>
  </si>
  <si>
    <t>Cost</t>
  </si>
  <si>
    <t>Totals</t>
  </si>
  <si>
    <t>*For AC-coupled batteries, set</t>
  </si>
  <si>
    <t>to 6% and 3%. For DC-coupled</t>
  </si>
  <si>
    <t>batteries, set to 0% and 3%.</t>
  </si>
  <si>
    <t>Before Solar Grid Import (kWh)</t>
  </si>
  <si>
    <t>Before Solar Import Cost (£)</t>
  </si>
  <si>
    <t>Before Solar Rate (£/kWh)</t>
  </si>
  <si>
    <t>Saving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</si>
  <si>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</si>
  <si>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</si>
  <si>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</si>
  <si>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</si>
  <si>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</si>
  <si>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</si>
  <si>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</si>
  <si>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</si>
  <si>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</si>
  <si>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</si>
  <si>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</si>
  <si>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</si>
  <si>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</t>
  </si>
  <si>
    <t>South</t>
  </si>
  <si>
    <t>North</t>
  </si>
  <si>
    <t>Total</t>
  </si>
  <si>
    <t>Month</t>
  </si>
  <si>
    <t>E_d</t>
  </si>
  <si>
    <t>E_m</t>
  </si>
  <si>
    <t>H(i)_d</t>
  </si>
  <si>
    <t>H(i)_m</t>
  </si>
  <si>
    <t>SD_m</t>
  </si>
  <si>
    <t>Factor (on 9)</t>
  </si>
  <si>
    <t>`</t>
  </si>
  <si>
    <t>Solar Mult</t>
  </si>
  <si>
    <t>N6</t>
  </si>
  <si>
    <t>North/South 10kWh</t>
  </si>
  <si>
    <t>North/South 20kWh</t>
  </si>
  <si>
    <t>Mon</t>
  </si>
  <si>
    <t>Elec price now</t>
  </si>
  <si>
    <t>Battery charge to</t>
  </si>
  <si>
    <t>Import</t>
  </si>
  <si>
    <t>Export</t>
  </si>
  <si>
    <t xml:space="preserve"> </t>
  </si>
  <si>
    <t>Go</t>
  </si>
  <si>
    <t>Flex</t>
  </si>
  <si>
    <t>Cost:</t>
  </si>
  <si>
    <t>Days</t>
  </si>
  <si>
    <t>Before Solar</t>
  </si>
  <si>
    <t>Delta</t>
  </si>
  <si>
    <t>Monthly</t>
  </si>
  <si>
    <t>Solar Coeff</t>
  </si>
  <si>
    <t>South only + 20kWh</t>
  </si>
  <si>
    <t>South only + 10kWh</t>
  </si>
  <si>
    <t>Total kWh / year:</t>
  </si>
  <si>
    <t>Std Rate £</t>
  </si>
  <si>
    <t>Flex/Go?</t>
  </si>
  <si>
    <t>@10 years</t>
  </si>
  <si>
    <t>Payback years</t>
  </si>
  <si>
    <t>@15 years</t>
  </si>
  <si>
    <t>Panels</t>
  </si>
  <si>
    <t xml:space="preserve">Power Usage each hour / month </t>
  </si>
  <si>
    <t>Solar data</t>
  </si>
  <si>
    <t>System comparrison:</t>
  </si>
  <si>
    <t>Tariff Data</t>
  </si>
  <si>
    <t>Battery Charge Percentage</t>
  </si>
  <si>
    <t>Calc</t>
  </si>
  <si>
    <t>S+N</t>
  </si>
  <si>
    <t>South+North panels</t>
  </si>
  <si>
    <t>South panels</t>
  </si>
  <si>
    <t>Tabs Key:</t>
  </si>
  <si>
    <t>S = South panels only</t>
  </si>
  <si>
    <t>SN = South and North panels</t>
  </si>
  <si>
    <t>B = 10kWh battery</t>
  </si>
  <si>
    <t>No 'B' = 20kWh Battery</t>
  </si>
  <si>
    <t>&lt;&lt;&lt; assumes 9kWh is put in the solar box regardless and the right coeff is put into each tab to ramp up and down the solar for each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</si>
</sst>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43" formatCode="_-* #,##0.00_-;\-* #,##0.00_-;_-* &quot;-&quot;??_-;_-@_-"/>
    <numFmt numFmtId="164" formatCode="&quot;£&quot;#,##0.00"/>
    <numFmt numFmtId="165" formatCode="0.0000"/>
    <numFmt numFmtId="166" formatCode="_-* #,##0.0_-;\-* #,##0.0_-;_-* &quot;-&quot;??_-;_-@_-"/>
    <numFmt numFmtId="167" formatCode="_-[$£-809]* #,##0.00_-;\-[$£-809]* #,##0.00_-;_-[$£-809]* &quot;-&quot;??_-;_-@_-"/>
    <numFmt numFmtId="168" formatCode="_-* #,##0.000_-;\-* #,##0.000_-;_-* &quot;-&quot;??_-;_-@_-"/>
    <numFmt numFmtId="169" formatCode="_-* #,##0.0000_-;\-* #,##0.0000_-;_-* &quot;-&quot;??_-;_-@_-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rgb="FFC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 tint="-0.249977111117893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4"/>
      <color rgb="FFE76BA4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B2E0"/>
        <bgColor indexed="64"/>
      </patternFill>
    </fill>
    <fill>
      <patternFill patternType="solid">
        <fgColor rgb="FFA5B2FB"/>
        <bgColor indexed="64"/>
      </patternFill>
    </fill>
    <fill>
      <patternFill patternType="solid">
        <fgColor rgb="FF7A89C7"/>
        <bgColor indexed="64"/>
      </patternFill>
    </fill>
    <fill>
      <patternFill patternType="solid">
        <fgColor rgb="FFCA8EB4"/>
        <bgColor indexed="64"/>
      </patternFill>
    </fill>
    <fill>
      <patternFill patternType="solid">
        <fgColor rgb="FFC0CEB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2" fontId="0" fillId="0" borderId="0" xfId="0" applyNumberFormat="1"/>
    <xf numFmtId="0" fontId="2" fillId="0" borderId="0" xfId="0" applyFont="1" applyAlignment="1">
      <alignment horizontal="right" wrapText="1"/>
    </xf>
    <xf numFmtId="2" fontId="2" fillId="0" borderId="0" xfId="0" applyNumberFormat="1" applyFont="1" applyAlignment="1">
      <alignment horizontal="right" wrapText="1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/>
    <xf numFmtId="0" fontId="2" fillId="3" borderId="0" xfId="0" applyFont="1" applyFill="1" applyAlignment="1">
      <alignment horizontal="right"/>
    </xf>
    <xf numFmtId="0" fontId="2" fillId="3" borderId="0" xfId="0" applyFont="1" applyFill="1"/>
    <xf numFmtId="2" fontId="2" fillId="3" borderId="0" xfId="0" applyNumberFormat="1" applyFont="1" applyFill="1" applyAlignment="1">
      <alignment horizontal="right"/>
    </xf>
    <xf numFmtId="2" fontId="2" fillId="3" borderId="0" xfId="0" applyNumberFormat="1" applyFont="1" applyFill="1"/>
    <xf numFmtId="2" fontId="6" fillId="0" borderId="0" xfId="0" applyNumberFormat="1" applyFont="1" applyAlignment="1">
      <alignment horizontal="right"/>
    </xf>
    <xf numFmtId="2" fontId="5" fillId="3" borderId="0" xfId="0" applyNumberFormat="1" applyFont="1" applyFill="1" applyAlignment="1">
      <alignment horizontal="right"/>
    </xf>
    <xf numFmtId="0" fontId="0" fillId="4" borderId="0" xfId="0" applyFill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2" applyFill="1" applyAlignment="1">
      <alignment horizontal="left"/>
    </xf>
    <xf numFmtId="0" fontId="8" fillId="0" borderId="0" xfId="2" applyFill="1"/>
    <xf numFmtId="2" fontId="2" fillId="5" borderId="0" xfId="0" applyNumberFormat="1" applyFont="1" applyFill="1" applyAlignment="1">
      <alignment horizontal="right" wrapText="1"/>
    </xf>
    <xf numFmtId="0" fontId="2" fillId="5" borderId="0" xfId="0" applyFont="1" applyFill="1" applyAlignment="1">
      <alignment horizontal="right" wrapText="1"/>
    </xf>
    <xf numFmtId="2" fontId="0" fillId="5" borderId="0" xfId="0" applyNumberFormat="1" applyFill="1"/>
    <xf numFmtId="164" fontId="2" fillId="3" borderId="0" xfId="0" applyNumberFormat="1" applyFont="1" applyFill="1"/>
    <xf numFmtId="0" fontId="0" fillId="5" borderId="4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0" fontId="7" fillId="4" borderId="0" xfId="0" applyFont="1" applyFill="1" applyAlignment="1">
      <alignment horizontal="left"/>
    </xf>
    <xf numFmtId="0" fontId="0" fillId="2" borderId="8" xfId="0" applyFill="1" applyBorder="1"/>
    <xf numFmtId="9" fontId="0" fillId="2" borderId="0" xfId="1" applyFont="1" applyFill="1" applyBorder="1"/>
    <xf numFmtId="0" fontId="0" fillId="4" borderId="1" xfId="0" applyFill="1" applyBorder="1"/>
    <xf numFmtId="2" fontId="4" fillId="5" borderId="5" xfId="0" applyNumberFormat="1" applyFont="1" applyFill="1" applyBorder="1" applyAlignment="1">
      <alignment horizontal="left"/>
    </xf>
    <xf numFmtId="0" fontId="0" fillId="5" borderId="5" xfId="0" applyFill="1" applyBorder="1"/>
    <xf numFmtId="0" fontId="0" fillId="5" borderId="7" xfId="0" applyFill="1" applyBorder="1"/>
    <xf numFmtId="0" fontId="0" fillId="6" borderId="2" xfId="0" applyFill="1" applyBorder="1" applyAlignment="1">
      <alignment horizontal="right"/>
    </xf>
    <xf numFmtId="2" fontId="4" fillId="6" borderId="3" xfId="0" applyNumberFormat="1" applyFont="1" applyFill="1" applyBorder="1" applyAlignment="1">
      <alignment horizontal="left"/>
    </xf>
    <xf numFmtId="0" fontId="0" fillId="6" borderId="6" xfId="0" applyFill="1" applyBorder="1" applyAlignment="1">
      <alignment horizontal="right"/>
    </xf>
    <xf numFmtId="0" fontId="9" fillId="0" borderId="0" xfId="0" applyFont="1" applyAlignment="1">
      <alignment horizontal="right"/>
    </xf>
    <xf numFmtId="164" fontId="9" fillId="3" borderId="0" xfId="0" applyNumberFormat="1" applyFont="1" applyFill="1"/>
    <xf numFmtId="1" fontId="0" fillId="0" borderId="0" xfId="0" applyNumberFormat="1" applyAlignment="1">
      <alignment horizontal="right"/>
    </xf>
    <xf numFmtId="0" fontId="7" fillId="5" borderId="5" xfId="0" applyFont="1" applyFill="1" applyBorder="1"/>
    <xf numFmtId="0" fontId="10" fillId="0" borderId="0" xfId="0" applyFont="1" applyAlignment="1">
      <alignment horizontal="right"/>
    </xf>
    <xf numFmtId="165" fontId="0" fillId="0" borderId="0" xfId="0" applyNumberFormat="1"/>
    <xf numFmtId="165" fontId="2" fillId="3" borderId="0" xfId="0" applyNumberFormat="1" applyFont="1" applyFill="1"/>
    <xf numFmtId="2" fontId="2" fillId="8" borderId="0" xfId="0" applyNumberFormat="1" applyFont="1" applyFill="1" applyAlignment="1">
      <alignment horizontal="right" wrapText="1"/>
    </xf>
    <xf numFmtId="165" fontId="2" fillId="8" borderId="0" xfId="0" applyNumberFormat="1" applyFont="1" applyFill="1" applyAlignment="1">
      <alignment horizontal="right" wrapText="1"/>
    </xf>
    <xf numFmtId="165" fontId="0" fillId="8" borderId="0" xfId="0" applyNumberFormat="1" applyFill="1"/>
    <xf numFmtId="2" fontId="11" fillId="8" borderId="0" xfId="0" applyNumberFormat="1" applyFont="1" applyFill="1"/>
    <xf numFmtId="165" fontId="11" fillId="8" borderId="0" xfId="0" applyNumberFormat="1" applyFont="1" applyFill="1"/>
    <xf numFmtId="164" fontId="11" fillId="8" borderId="0" xfId="0" applyNumberFormat="1" applyFont="1" applyFill="1"/>
    <xf numFmtId="2" fontId="2" fillId="7" borderId="0" xfId="0" applyNumberFormat="1" applyFont="1" applyFill="1" applyAlignment="1">
      <alignment horizontal="right" wrapText="1"/>
    </xf>
    <xf numFmtId="165" fontId="2" fillId="7" borderId="0" xfId="0" applyNumberFormat="1" applyFont="1" applyFill="1" applyAlignment="1">
      <alignment horizontal="right" wrapText="1"/>
    </xf>
    <xf numFmtId="2" fontId="0" fillId="7" borderId="0" xfId="0" applyNumberFormat="1" applyFill="1"/>
    <xf numFmtId="165" fontId="0" fillId="7" borderId="0" xfId="0" applyNumberFormat="1" applyFill="1"/>
    <xf numFmtId="164" fontId="0" fillId="7" borderId="0" xfId="0" applyNumberFormat="1" applyFill="1"/>
    <xf numFmtId="2" fontId="0" fillId="8" borderId="0" xfId="0" applyNumberFormat="1" applyFill="1"/>
    <xf numFmtId="164" fontId="0" fillId="8" borderId="0" xfId="0" applyNumberFormat="1" applyFill="1"/>
    <xf numFmtId="2" fontId="0" fillId="9" borderId="0" xfId="0" applyNumberFormat="1" applyFill="1"/>
    <xf numFmtId="165" fontId="0" fillId="9" borderId="0" xfId="0" applyNumberFormat="1" applyFill="1"/>
    <xf numFmtId="164" fontId="0" fillId="9" borderId="0" xfId="0" applyNumberFormat="1" applyFill="1"/>
    <xf numFmtId="2" fontId="0" fillId="10" borderId="0" xfId="0" applyNumberFormat="1" applyFill="1"/>
    <xf numFmtId="165" fontId="0" fillId="10" borderId="0" xfId="0" applyNumberFormat="1" applyFill="1"/>
    <xf numFmtId="164" fontId="0" fillId="10" borderId="0" xfId="0" applyNumberFormat="1" applyFill="1"/>
    <xf numFmtId="2" fontId="0" fillId="11" borderId="0" xfId="0" applyNumberForma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0" fillId="11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2" fontId="4" fillId="6" borderId="7" xfId="0" applyNumberFormat="1" applyFont="1" applyFill="1" applyBorder="1" applyAlignment="1">
      <alignment horizontal="left"/>
    </xf>
    <xf numFmtId="0" fontId="0" fillId="2" borderId="8" xfId="0" applyFill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right"/>
    </xf>
    <xf numFmtId="2" fontId="13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2" fontId="12" fillId="0" borderId="0" xfId="0" applyNumberFormat="1" applyFont="1"/>
    <xf numFmtId="0" fontId="14" fillId="0" borderId="0" xfId="0" applyFont="1"/>
    <xf numFmtId="165" fontId="12" fillId="0" borderId="0" xfId="0" applyNumberFormat="1" applyFont="1"/>
    <xf numFmtId="0" fontId="15" fillId="0" borderId="0" xfId="0" applyFont="1" applyAlignment="1">
      <alignment vertical="top" wrapText="1"/>
    </xf>
    <xf numFmtId="0" fontId="2" fillId="12" borderId="0" xfId="0" applyFont="1" applyFill="1" applyAlignment="1">
      <alignment horizontal="right" wrapText="1"/>
    </xf>
    <xf numFmtId="0" fontId="0" fillId="12" borderId="0" xfId="0" applyFill="1"/>
    <xf numFmtId="164" fontId="12" fillId="0" borderId="0" xfId="0" applyNumberFormat="1" applyFont="1"/>
    <xf numFmtId="166" fontId="0" fillId="0" borderId="0" xfId="3" applyNumberFormat="1" applyFont="1"/>
    <xf numFmtId="166" fontId="0" fillId="7" borderId="0" xfId="3" applyNumberFormat="1" applyFont="1" applyFill="1"/>
    <xf numFmtId="166" fontId="0" fillId="13" borderId="0" xfId="3" applyNumberFormat="1" applyFont="1" applyFill="1"/>
    <xf numFmtId="167" fontId="0" fillId="0" borderId="0" xfId="0" applyNumberFormat="1"/>
    <xf numFmtId="9" fontId="0" fillId="0" borderId="0" xfId="1" applyFont="1"/>
    <xf numFmtId="0" fontId="0" fillId="12" borderId="2" xfId="0" applyFill="1" applyBorder="1" applyAlignment="1">
      <alignment horizontal="right"/>
    </xf>
    <xf numFmtId="0" fontId="0" fillId="12" borderId="6" xfId="0" applyFill="1" applyBorder="1" applyAlignment="1">
      <alignment horizontal="right"/>
    </xf>
    <xf numFmtId="0" fontId="0" fillId="12" borderId="3" xfId="0" applyFill="1" applyBorder="1" applyAlignment="1">
      <alignment horizontal="right"/>
    </xf>
    <xf numFmtId="0" fontId="0" fillId="12" borderId="7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168" fontId="0" fillId="0" borderId="0" xfId="3" applyNumberFormat="1" applyFont="1" applyAlignment="1">
      <alignment horizontal="left"/>
    </xf>
    <xf numFmtId="169" fontId="0" fillId="0" borderId="0" xfId="3" applyNumberFormat="1" applyFont="1"/>
    <xf numFmtId="169" fontId="0" fillId="0" borderId="0" xfId="3" applyNumberFormat="1" applyFont="1" applyAlignment="1">
      <alignment horizontal="right"/>
    </xf>
    <xf numFmtId="0" fontId="2" fillId="0" borderId="0" xfId="0" applyFont="1" applyAlignment="1">
      <alignment horizontal="right"/>
    </xf>
    <xf numFmtId="167" fontId="0" fillId="0" borderId="0" xfId="0" applyNumberFormat="1" applyAlignment="1">
      <alignment horizontal="right"/>
    </xf>
    <xf numFmtId="43" fontId="0" fillId="0" borderId="0" xfId="3" applyFont="1"/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2" fontId="3" fillId="5" borderId="5" xfId="0" applyNumberFormat="1" applyFont="1" applyFill="1" applyBorder="1" applyAlignment="1">
      <alignment horizontal="left"/>
    </xf>
    <xf numFmtId="167" fontId="0" fillId="12" borderId="10" xfId="0" applyNumberFormat="1" applyFill="1" applyBorder="1" applyAlignment="1">
      <alignment horizontal="right"/>
    </xf>
    <xf numFmtId="167" fontId="0" fillId="12" borderId="11" xfId="0" applyNumberFormat="1" applyFill="1" applyBorder="1"/>
    <xf numFmtId="167" fontId="0" fillId="12" borderId="11" xfId="0" applyNumberFormat="1" applyFill="1" applyBorder="1" applyAlignment="1">
      <alignment horizontal="right"/>
    </xf>
    <xf numFmtId="167" fontId="0" fillId="12" borderId="12" xfId="0" applyNumberFormat="1" applyFill="1" applyBorder="1"/>
    <xf numFmtId="167" fontId="0" fillId="12" borderId="13" xfId="0" applyNumberFormat="1" applyFill="1" applyBorder="1" applyAlignment="1">
      <alignment horizontal="right"/>
    </xf>
    <xf numFmtId="167" fontId="0" fillId="12" borderId="0" xfId="0" applyNumberFormat="1" applyFill="1"/>
    <xf numFmtId="167" fontId="0" fillId="12" borderId="0" xfId="0" applyNumberFormat="1" applyFill="1" applyAlignment="1">
      <alignment horizontal="right"/>
    </xf>
    <xf numFmtId="167" fontId="0" fillId="12" borderId="14" xfId="0" applyNumberFormat="1" applyFill="1" applyBorder="1"/>
    <xf numFmtId="167" fontId="0" fillId="12" borderId="15" xfId="0" applyNumberFormat="1" applyFill="1" applyBorder="1" applyAlignment="1">
      <alignment horizontal="right"/>
    </xf>
    <xf numFmtId="167" fontId="0" fillId="12" borderId="16" xfId="0" applyNumberFormat="1" applyFill="1" applyBorder="1"/>
    <xf numFmtId="167" fontId="0" fillId="12" borderId="16" xfId="0" applyNumberFormat="1" applyFill="1" applyBorder="1" applyAlignment="1">
      <alignment horizontal="right"/>
    </xf>
    <xf numFmtId="167" fontId="0" fillId="12" borderId="17" xfId="0" applyNumberFormat="1" applyFill="1" applyBorder="1"/>
    <xf numFmtId="169" fontId="0" fillId="12" borderId="10" xfId="3" applyNumberFormat="1" applyFont="1" applyFill="1" applyBorder="1"/>
    <xf numFmtId="0" fontId="0" fillId="12" borderId="11" xfId="0" applyFill="1" applyBorder="1"/>
    <xf numFmtId="0" fontId="0" fillId="12" borderId="15" xfId="0" applyFill="1" applyBorder="1" applyAlignment="1">
      <alignment horizontal="right"/>
    </xf>
    <xf numFmtId="0" fontId="0" fillId="12" borderId="16" xfId="0" applyFill="1" applyBorder="1"/>
    <xf numFmtId="0" fontId="0" fillId="12" borderId="16" xfId="0" applyFill="1" applyBorder="1" applyAlignment="1">
      <alignment horizontal="right"/>
    </xf>
    <xf numFmtId="0" fontId="0" fillId="12" borderId="17" xfId="0" applyFill="1" applyBorder="1" applyAlignment="1">
      <alignment horizontal="right"/>
    </xf>
    <xf numFmtId="166" fontId="0" fillId="0" borderId="13" xfId="3" applyNumberFormat="1" applyFont="1" applyBorder="1" applyAlignment="1">
      <alignment horizontal="right"/>
    </xf>
    <xf numFmtId="0" fontId="0" fillId="0" borderId="14" xfId="0" applyBorder="1" applyAlignment="1">
      <alignment horizontal="right"/>
    </xf>
    <xf numFmtId="166" fontId="0" fillId="13" borderId="13" xfId="3" applyNumberFormat="1" applyFont="1" applyFill="1" applyBorder="1" applyAlignment="1">
      <alignment horizontal="right"/>
    </xf>
    <xf numFmtId="166" fontId="0" fillId="7" borderId="13" xfId="3" applyNumberFormat="1" applyFont="1" applyFill="1" applyBorder="1" applyAlignment="1">
      <alignment horizontal="right"/>
    </xf>
    <xf numFmtId="0" fontId="2" fillId="0" borderId="14" xfId="0" applyFont="1" applyBorder="1" applyAlignment="1">
      <alignment horizontal="right"/>
    </xf>
    <xf numFmtId="166" fontId="0" fillId="0" borderId="15" xfId="3" applyNumberFormat="1" applyFont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18" xfId="0" applyBorder="1"/>
    <xf numFmtId="6" fontId="0" fillId="0" borderId="20" xfId="0" applyNumberFormat="1" applyBorder="1"/>
    <xf numFmtId="0" fontId="0" fillId="0" borderId="20" xfId="0" applyBorder="1"/>
    <xf numFmtId="6" fontId="0" fillId="0" borderId="19" xfId="0" applyNumberFormat="1" applyBorder="1"/>
    <xf numFmtId="169" fontId="0" fillId="0" borderId="18" xfId="3" applyNumberFormat="1" applyFont="1" applyBorder="1" applyAlignment="1">
      <alignment horizontal="right"/>
    </xf>
    <xf numFmtId="167" fontId="0" fillId="0" borderId="20" xfId="0" applyNumberFormat="1" applyBorder="1" applyAlignment="1">
      <alignment horizontal="right"/>
    </xf>
    <xf numFmtId="0" fontId="0" fillId="0" borderId="20" xfId="0" applyBorder="1" applyAlignment="1">
      <alignment horizontal="right"/>
    </xf>
    <xf numFmtId="167" fontId="0" fillId="0" borderId="19" xfId="0" applyNumberFormat="1" applyBorder="1" applyAlignment="1">
      <alignment horizontal="right"/>
    </xf>
    <xf numFmtId="169" fontId="0" fillId="3" borderId="15" xfId="3" applyNumberFormat="1" applyFont="1" applyFill="1" applyBorder="1" applyAlignment="1">
      <alignment horizontal="right"/>
    </xf>
    <xf numFmtId="0" fontId="0" fillId="3" borderId="17" xfId="0" applyFill="1" applyBorder="1" applyAlignment="1">
      <alignment horizontal="right"/>
    </xf>
    <xf numFmtId="167" fontId="0" fillId="3" borderId="10" xfId="0" applyNumberFormat="1" applyFill="1" applyBorder="1" applyAlignment="1">
      <alignment horizontal="right"/>
    </xf>
    <xf numFmtId="167" fontId="0" fillId="3" borderId="12" xfId="0" applyNumberFormat="1" applyFill="1" applyBorder="1" applyAlignment="1">
      <alignment horizontal="right"/>
    </xf>
    <xf numFmtId="167" fontId="0" fillId="3" borderId="13" xfId="0" applyNumberFormat="1" applyFill="1" applyBorder="1" applyAlignment="1">
      <alignment horizontal="right"/>
    </xf>
    <xf numFmtId="167" fontId="0" fillId="3" borderId="14" xfId="0" applyNumberFormat="1" applyFill="1" applyBorder="1" applyAlignment="1">
      <alignment horizontal="right"/>
    </xf>
    <xf numFmtId="167" fontId="0" fillId="3" borderId="15" xfId="0" applyNumberFormat="1" applyFill="1" applyBorder="1" applyAlignment="1">
      <alignment horizontal="right"/>
    </xf>
    <xf numFmtId="167" fontId="0" fillId="3" borderId="17" xfId="0" applyNumberFormat="1" applyFill="1" applyBorder="1" applyAlignment="1">
      <alignment horizontal="right"/>
    </xf>
    <xf numFmtId="0" fontId="2" fillId="3" borderId="10" xfId="0" applyFont="1" applyFill="1" applyBorder="1" applyAlignment="1">
      <alignment horizontal="left"/>
    </xf>
    <xf numFmtId="169" fontId="2" fillId="3" borderId="12" xfId="3" applyNumberFormat="1" applyFont="1" applyFill="1" applyBorder="1" applyAlignment="1">
      <alignment horizontal="right"/>
    </xf>
    <xf numFmtId="0" fontId="2" fillId="12" borderId="11" xfId="0" applyFont="1" applyFill="1" applyBorder="1" applyAlignment="1">
      <alignment horizontal="left"/>
    </xf>
    <xf numFmtId="0" fontId="2" fillId="12" borderId="11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2" xfId="0" applyFont="1" applyFill="1" applyBorder="1" applyAlignment="1">
      <alignment horizontal="right"/>
    </xf>
    <xf numFmtId="0" fontId="2" fillId="12" borderId="12" xfId="0" applyFont="1" applyFill="1" applyBorder="1" applyAlignment="1">
      <alignment horizontal="right"/>
    </xf>
    <xf numFmtId="166" fontId="0" fillId="0" borderId="18" xfId="3" applyNumberFormat="1" applyFont="1" applyBorder="1"/>
    <xf numFmtId="0" fontId="0" fillId="14" borderId="9" xfId="0" applyFill="1" applyBorder="1" applyAlignment="1">
      <alignment horizontal="right"/>
    </xf>
    <xf numFmtId="166" fontId="0" fillId="0" borderId="18" xfId="3" applyNumberFormat="1" applyFont="1" applyFill="1" applyBorder="1"/>
    <xf numFmtId="0" fontId="0" fillId="0" borderId="11" xfId="0" applyBorder="1"/>
    <xf numFmtId="1" fontId="0" fillId="0" borderId="11" xfId="0" applyNumberFormat="1" applyBorder="1" applyAlignment="1">
      <alignment horizontal="right"/>
    </xf>
    <xf numFmtId="1" fontId="0" fillId="12" borderId="11" xfId="0" applyNumberFormat="1" applyFill="1" applyBorder="1" applyAlignment="1">
      <alignment horizontal="right"/>
    </xf>
    <xf numFmtId="1" fontId="0" fillId="0" borderId="12" xfId="0" applyNumberFormat="1" applyBorder="1" applyAlignment="1">
      <alignment horizontal="right"/>
    </xf>
    <xf numFmtId="166" fontId="0" fillId="0" borderId="13" xfId="3" applyNumberFormat="1" applyFont="1" applyBorder="1"/>
    <xf numFmtId="0" fontId="0" fillId="2" borderId="14" xfId="0" applyFill="1" applyBorder="1"/>
    <xf numFmtId="166" fontId="0" fillId="13" borderId="13" xfId="3" applyNumberFormat="1" applyFont="1" applyFill="1" applyBorder="1"/>
    <xf numFmtId="166" fontId="0" fillId="7" borderId="13" xfId="3" applyNumberFormat="1" applyFont="1" applyFill="1" applyBorder="1"/>
    <xf numFmtId="166" fontId="0" fillId="0" borderId="15" xfId="3" applyNumberFormat="1" applyFont="1" applyBorder="1"/>
    <xf numFmtId="0" fontId="0" fillId="0" borderId="16" xfId="0" applyBorder="1"/>
    <xf numFmtId="0" fontId="0" fillId="2" borderId="16" xfId="0" applyFill="1" applyBorder="1"/>
    <xf numFmtId="0" fontId="0" fillId="2" borderId="17" xfId="0" applyFill="1" applyBorder="1"/>
    <xf numFmtId="166" fontId="0" fillId="0" borderId="10" xfId="3" applyNumberFormat="1" applyFont="1" applyBorder="1"/>
    <xf numFmtId="0" fontId="0" fillId="2" borderId="11" xfId="0" applyFill="1" applyBorder="1"/>
    <xf numFmtId="0" fontId="0" fillId="2" borderId="12" xfId="0" applyFill="1" applyBorder="1"/>
    <xf numFmtId="0" fontId="2" fillId="0" borderId="10" xfId="0" applyFont="1" applyBorder="1" applyAlignment="1">
      <alignment horizontal="left" vertical="top" wrapText="1"/>
    </xf>
    <xf numFmtId="169" fontId="2" fillId="0" borderId="12" xfId="3" applyNumberFormat="1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3" fontId="0" fillId="0" borderId="21" xfId="3" applyFont="1" applyBorder="1"/>
    <xf numFmtId="0" fontId="0" fillId="0" borderId="22" xfId="0" quotePrefix="1" applyBorder="1"/>
    <xf numFmtId="0" fontId="0" fillId="0" borderId="23" xfId="0" quotePrefix="1" applyBorder="1"/>
    <xf numFmtId="43" fontId="0" fillId="0" borderId="10" xfId="3" applyFont="1" applyBorder="1"/>
    <xf numFmtId="43" fontId="0" fillId="0" borderId="11" xfId="3" applyFont="1" applyBorder="1"/>
    <xf numFmtId="43" fontId="0" fillId="0" borderId="12" xfId="3" applyFont="1" applyBorder="1"/>
    <xf numFmtId="167" fontId="0" fillId="0" borderId="13" xfId="0" applyNumberFormat="1" applyBorder="1"/>
    <xf numFmtId="167" fontId="0" fillId="0" borderId="14" xfId="0" applyNumberFormat="1" applyBorder="1"/>
    <xf numFmtId="167" fontId="0" fillId="0" borderId="15" xfId="0" applyNumberFormat="1" applyBorder="1"/>
    <xf numFmtId="167" fontId="0" fillId="0" borderId="16" xfId="0" applyNumberFormat="1" applyBorder="1"/>
    <xf numFmtId="167" fontId="0" fillId="0" borderId="17" xfId="0" applyNumberFormat="1" applyBorder="1"/>
    <xf numFmtId="165" fontId="0" fillId="3" borderId="0" xfId="0" applyNumberFormat="1" applyFill="1"/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/>
    </xf>
    <xf numFmtId="0" fontId="0" fillId="0" borderId="17" xfId="0" applyBorder="1" applyAlignment="1">
      <alignment horizontal="center"/>
    </xf>
    <xf numFmtId="9" fontId="0" fillId="15" borderId="10" xfId="1" applyFont="1" applyFill="1" applyBorder="1" applyAlignment="1">
      <alignment horizontal="center"/>
    </xf>
    <xf numFmtId="9" fontId="0" fillId="15" borderId="13" xfId="1" applyFont="1" applyFill="1" applyBorder="1" applyAlignment="1">
      <alignment horizontal="center"/>
    </xf>
    <xf numFmtId="9" fontId="0" fillId="15" borderId="15" xfId="1" applyFont="1" applyFill="1" applyBorder="1" applyAlignment="1">
      <alignment horizontal="center"/>
    </xf>
    <xf numFmtId="9" fontId="0" fillId="6" borderId="11" xfId="1" applyFont="1" applyFill="1" applyBorder="1" applyAlignment="1">
      <alignment horizontal="center"/>
    </xf>
    <xf numFmtId="9" fontId="0" fillId="6" borderId="12" xfId="1" applyFont="1" applyFill="1" applyBorder="1" applyAlignment="1">
      <alignment horizontal="center"/>
    </xf>
    <xf numFmtId="9" fontId="0" fillId="6" borderId="0" xfId="1" applyFont="1" applyFill="1" applyBorder="1" applyAlignment="1">
      <alignment horizontal="center"/>
    </xf>
    <xf numFmtId="9" fontId="0" fillId="6" borderId="14" xfId="1" applyFont="1" applyFill="1" applyBorder="1" applyAlignment="1">
      <alignment horizontal="center"/>
    </xf>
    <xf numFmtId="9" fontId="0" fillId="6" borderId="16" xfId="1" applyFont="1" applyFill="1" applyBorder="1" applyAlignment="1">
      <alignment horizontal="center"/>
    </xf>
    <xf numFmtId="9" fontId="0" fillId="6" borderId="17" xfId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69" fontId="0" fillId="0" borderId="16" xfId="3" applyNumberFormat="1" applyFont="1" applyBorder="1" applyAlignment="1">
      <alignment horizontal="center"/>
    </xf>
    <xf numFmtId="0" fontId="0" fillId="0" borderId="0" xfId="0" applyFill="1" applyBorder="1"/>
    <xf numFmtId="169" fontId="0" fillId="0" borderId="12" xfId="3" applyNumberFormat="1" applyFont="1" applyBorder="1"/>
    <xf numFmtId="0" fontId="0" fillId="0" borderId="10" xfId="0" applyBorder="1"/>
    <xf numFmtId="169" fontId="0" fillId="13" borderId="10" xfId="3" applyNumberFormat="1" applyFont="1" applyFill="1" applyBorder="1"/>
    <xf numFmtId="0" fontId="0" fillId="13" borderId="12" xfId="0" applyFill="1" applyBorder="1"/>
    <xf numFmtId="169" fontId="0" fillId="13" borderId="13" xfId="3" applyNumberFormat="1" applyFont="1" applyFill="1" applyBorder="1"/>
    <xf numFmtId="0" fontId="0" fillId="13" borderId="14" xfId="0" applyFill="1" applyBorder="1"/>
    <xf numFmtId="169" fontId="0" fillId="13" borderId="15" xfId="3" applyNumberFormat="1" applyFont="1" applyFill="1" applyBorder="1"/>
    <xf numFmtId="0" fontId="0" fillId="13" borderId="17" xfId="0" applyFill="1" applyBorder="1"/>
    <xf numFmtId="167" fontId="18" fillId="0" borderId="0" xfId="0" applyNumberFormat="1" applyFont="1"/>
    <xf numFmtId="0" fontId="0" fillId="0" borderId="19" xfId="0" applyBorder="1"/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EB2E0"/>
      <color rgb="FFE76BA4"/>
      <color rgb="FFC0CEBF"/>
      <color rgb="FFCA8EB4"/>
      <color rgb="FF7A89C7"/>
      <color rgb="FF929FE7"/>
      <color rgb="FFA5B2FB"/>
      <color rgb="FF5942FF"/>
      <color rgb="FFF351FA"/>
      <color rgb="FFD596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155.xml"/><Relationship Id="rId1" Type="http://schemas.microsoft.com/office/2011/relationships/chartStyle" Target="style155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156.xml"/><Relationship Id="rId1" Type="http://schemas.microsoft.com/office/2011/relationships/chartStyle" Target="style156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157.xml"/><Relationship Id="rId1" Type="http://schemas.microsoft.com/office/2011/relationships/chartStyle" Target="style157.xml"/></Relationships>
</file>

<file path=xl/charts/_rels/chart158.xml.rels><?xml version="1.0" encoding="UTF-8" standalone="yes"?>
<Relationships xmlns="http://schemas.openxmlformats.org/package/2006/relationships"><Relationship Id="rId2" Type="http://schemas.microsoft.com/office/2011/relationships/chartColorStyle" Target="colors158.xml"/><Relationship Id="rId1" Type="http://schemas.microsoft.com/office/2011/relationships/chartStyle" Target="style158.xml"/></Relationships>
</file>

<file path=xl/charts/_rels/chart159.xml.rels><?xml version="1.0" encoding="UTF-8" standalone="yes"?>
<Relationships xmlns="http://schemas.openxmlformats.org/package/2006/relationships"><Relationship Id="rId2" Type="http://schemas.microsoft.com/office/2011/relationships/chartColorStyle" Target="colors159.xml"/><Relationship Id="rId1" Type="http://schemas.microsoft.com/office/2011/relationships/chartStyle" Target="style15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0.xml.rels><?xml version="1.0" encoding="UTF-8" standalone="yes"?>
<Relationships xmlns="http://schemas.openxmlformats.org/package/2006/relationships"><Relationship Id="rId2" Type="http://schemas.microsoft.com/office/2011/relationships/chartColorStyle" Target="colors160.xml"/><Relationship Id="rId1" Type="http://schemas.microsoft.com/office/2011/relationships/chartStyle" Target="style160.xml"/></Relationships>
</file>

<file path=xl/charts/_rels/chart161.xml.rels><?xml version="1.0" encoding="UTF-8" standalone="yes"?>
<Relationships xmlns="http://schemas.openxmlformats.org/package/2006/relationships"><Relationship Id="rId2" Type="http://schemas.microsoft.com/office/2011/relationships/chartColorStyle" Target="colors161.xml"/><Relationship Id="rId1" Type="http://schemas.microsoft.com/office/2011/relationships/chartStyle" Target="style161.xml"/></Relationships>
</file>

<file path=xl/charts/_rels/chart162.xml.rels><?xml version="1.0" encoding="UTF-8" standalone="yes"?>
<Relationships xmlns="http://schemas.openxmlformats.org/package/2006/relationships"><Relationship Id="rId2" Type="http://schemas.microsoft.com/office/2011/relationships/chartColorStyle" Target="colors162.xml"/><Relationship Id="rId1" Type="http://schemas.microsoft.com/office/2011/relationships/chartStyle" Target="style162.xml"/></Relationships>
</file>

<file path=xl/charts/_rels/chart163.xml.rels><?xml version="1.0" encoding="UTF-8" standalone="yes"?>
<Relationships xmlns="http://schemas.openxmlformats.org/package/2006/relationships"><Relationship Id="rId2" Type="http://schemas.microsoft.com/office/2011/relationships/chartColorStyle" Target="colors163.xml"/><Relationship Id="rId1" Type="http://schemas.microsoft.com/office/2011/relationships/chartStyle" Target="style163.xml"/></Relationships>
</file>

<file path=xl/charts/_rels/chart164.xml.rels><?xml version="1.0" encoding="UTF-8" standalone="yes"?>
<Relationships xmlns="http://schemas.openxmlformats.org/package/2006/relationships"><Relationship Id="rId2" Type="http://schemas.microsoft.com/office/2011/relationships/chartColorStyle" Target="colors164.xml"/><Relationship Id="rId1" Type="http://schemas.microsoft.com/office/2011/relationships/chartStyle" Target="style164.xml"/></Relationships>
</file>

<file path=xl/charts/_rels/chart165.xml.rels><?xml version="1.0" encoding="UTF-8" standalone="yes"?>
<Relationships xmlns="http://schemas.openxmlformats.org/package/2006/relationships"><Relationship Id="rId2" Type="http://schemas.microsoft.com/office/2011/relationships/chartColorStyle" Target="colors165.xml"/><Relationship Id="rId1" Type="http://schemas.microsoft.com/office/2011/relationships/chartStyle" Target="style165.xml"/></Relationships>
</file>

<file path=xl/charts/_rels/chart166.xml.rels><?xml version="1.0" encoding="UTF-8" standalone="yes"?>
<Relationships xmlns="http://schemas.openxmlformats.org/package/2006/relationships"><Relationship Id="rId2" Type="http://schemas.microsoft.com/office/2011/relationships/chartColorStyle" Target="colors166.xml"/><Relationship Id="rId1" Type="http://schemas.microsoft.com/office/2011/relationships/chartStyle" Target="style166.xml"/></Relationships>
</file>

<file path=xl/charts/_rels/chart167.xml.rels><?xml version="1.0" encoding="UTF-8" standalone="yes"?>
<Relationships xmlns="http://schemas.openxmlformats.org/package/2006/relationships"><Relationship Id="rId2" Type="http://schemas.microsoft.com/office/2011/relationships/chartColorStyle" Target="colors167.xml"/><Relationship Id="rId1" Type="http://schemas.microsoft.com/office/2011/relationships/chartStyle" Target="style167.xml"/></Relationships>
</file>

<file path=xl/charts/_rels/chart168.xml.rels><?xml version="1.0" encoding="UTF-8" standalone="yes"?>
<Relationships xmlns="http://schemas.openxmlformats.org/package/2006/relationships"><Relationship Id="rId2" Type="http://schemas.microsoft.com/office/2011/relationships/chartColorStyle" Target="colors168.xml"/><Relationship Id="rId1" Type="http://schemas.microsoft.com/office/2011/relationships/chartStyle" Target="style168.xml"/></Relationships>
</file>

<file path=xl/charts/_rels/chart169.xml.rels><?xml version="1.0" encoding="UTF-8" standalone="yes"?>
<Relationships xmlns="http://schemas.openxmlformats.org/package/2006/relationships"><Relationship Id="rId2" Type="http://schemas.microsoft.com/office/2011/relationships/chartColorStyle" Target="colors169.xml"/><Relationship Id="rId1" Type="http://schemas.microsoft.com/office/2011/relationships/chartStyle" Target="style16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0.xml.rels><?xml version="1.0" encoding="UTF-8" standalone="yes"?>
<Relationships xmlns="http://schemas.openxmlformats.org/package/2006/relationships"><Relationship Id="rId2" Type="http://schemas.microsoft.com/office/2011/relationships/chartColorStyle" Target="colors170.xml"/><Relationship Id="rId1" Type="http://schemas.microsoft.com/office/2011/relationships/chartStyle" Target="style170.xml"/></Relationships>
</file>

<file path=xl/charts/_rels/chart171.xml.rels><?xml version="1.0" encoding="UTF-8" standalone="yes"?>
<Relationships xmlns="http://schemas.openxmlformats.org/package/2006/relationships"><Relationship Id="rId2" Type="http://schemas.microsoft.com/office/2011/relationships/chartColorStyle" Target="colors171.xml"/><Relationship Id="rId1" Type="http://schemas.microsoft.com/office/2011/relationships/chartStyle" Target="style171.xml"/></Relationships>
</file>

<file path=xl/charts/_rels/chart172.xml.rels><?xml version="1.0" encoding="UTF-8" standalone="yes"?>
<Relationships xmlns="http://schemas.openxmlformats.org/package/2006/relationships"><Relationship Id="rId2" Type="http://schemas.microsoft.com/office/2011/relationships/chartColorStyle" Target="colors172.xml"/><Relationship Id="rId1" Type="http://schemas.microsoft.com/office/2011/relationships/chartStyle" Target="style172.xml"/></Relationships>
</file>

<file path=xl/charts/_rels/chart173.xml.rels><?xml version="1.0" encoding="UTF-8" standalone="yes"?>
<Relationships xmlns="http://schemas.openxmlformats.org/package/2006/relationships"><Relationship Id="rId2" Type="http://schemas.microsoft.com/office/2011/relationships/chartColorStyle" Target="colors173.xml"/><Relationship Id="rId1" Type="http://schemas.microsoft.com/office/2011/relationships/chartStyle" Target="style173.xml"/></Relationships>
</file>

<file path=xl/charts/_rels/chart174.xml.rels><?xml version="1.0" encoding="UTF-8" standalone="yes"?>
<Relationships xmlns="http://schemas.openxmlformats.org/package/2006/relationships"><Relationship Id="rId2" Type="http://schemas.microsoft.com/office/2011/relationships/chartColorStyle" Target="colors174.xml"/><Relationship Id="rId1" Type="http://schemas.microsoft.com/office/2011/relationships/chartStyle" Target="style174.xml"/></Relationships>
</file>

<file path=xl/charts/_rels/chart175.xml.rels><?xml version="1.0" encoding="UTF-8" standalone="yes"?>
<Relationships xmlns="http://schemas.openxmlformats.org/package/2006/relationships"><Relationship Id="rId2" Type="http://schemas.microsoft.com/office/2011/relationships/chartColorStyle" Target="colors175.xml"/><Relationship Id="rId1" Type="http://schemas.microsoft.com/office/2011/relationships/chartStyle" Target="style175.xml"/></Relationships>
</file>

<file path=xl/charts/_rels/chart176.xml.rels><?xml version="1.0" encoding="UTF-8" standalone="yes"?>
<Relationships xmlns="http://schemas.openxmlformats.org/package/2006/relationships"><Relationship Id="rId2" Type="http://schemas.microsoft.com/office/2011/relationships/chartColorStyle" Target="colors176.xml"/><Relationship Id="rId1" Type="http://schemas.microsoft.com/office/2011/relationships/chartStyle" Target="style176.xml"/></Relationships>
</file>

<file path=xl/charts/_rels/chart177.xml.rels><?xml version="1.0" encoding="UTF-8" standalone="yes"?>
<Relationships xmlns="http://schemas.openxmlformats.org/package/2006/relationships"><Relationship Id="rId2" Type="http://schemas.microsoft.com/office/2011/relationships/chartColorStyle" Target="colors177.xml"/><Relationship Id="rId1" Type="http://schemas.microsoft.com/office/2011/relationships/chartStyle" Target="style177.xml"/></Relationships>
</file>

<file path=xl/charts/_rels/chart178.xml.rels><?xml version="1.0" encoding="UTF-8" standalone="yes"?>
<Relationships xmlns="http://schemas.openxmlformats.org/package/2006/relationships"><Relationship Id="rId2" Type="http://schemas.microsoft.com/office/2011/relationships/chartColorStyle" Target="colors178.xml"/><Relationship Id="rId1" Type="http://schemas.microsoft.com/office/2011/relationships/chartStyle" Target="style178.xml"/></Relationships>
</file>

<file path=xl/charts/_rels/chart179.xml.rels><?xml version="1.0" encoding="UTF-8" standalone="yes"?>
<Relationships xmlns="http://schemas.openxmlformats.org/package/2006/relationships"><Relationship Id="rId2" Type="http://schemas.microsoft.com/office/2011/relationships/chartColorStyle" Target="colors179.xml"/><Relationship Id="rId1" Type="http://schemas.microsoft.com/office/2011/relationships/chartStyle" Target="style17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80.xml.rels><?xml version="1.0" encoding="UTF-8" standalone="yes"?>
<Relationships xmlns="http://schemas.openxmlformats.org/package/2006/relationships"><Relationship Id="rId2" Type="http://schemas.microsoft.com/office/2011/relationships/chartColorStyle" Target="colors180.xml"/><Relationship Id="rId1" Type="http://schemas.microsoft.com/office/2011/relationships/chartStyle" Target="style180.xml"/></Relationships>
</file>

<file path=xl/charts/_rels/chart181.xml.rels><?xml version="1.0" encoding="UTF-8" standalone="yes"?>
<Relationships xmlns="http://schemas.openxmlformats.org/package/2006/relationships"><Relationship Id="rId2" Type="http://schemas.microsoft.com/office/2011/relationships/chartColorStyle" Target="colors181.xml"/><Relationship Id="rId1" Type="http://schemas.microsoft.com/office/2011/relationships/chartStyle" Target="style181.xml"/></Relationships>
</file>

<file path=xl/charts/_rels/chart182.xml.rels><?xml version="1.0" encoding="UTF-8" standalone="yes"?>
<Relationships xmlns="http://schemas.openxmlformats.org/package/2006/relationships"><Relationship Id="rId2" Type="http://schemas.microsoft.com/office/2011/relationships/chartColorStyle" Target="colors182.xml"/><Relationship Id="rId1" Type="http://schemas.microsoft.com/office/2011/relationships/chartStyle" Target="style182.xml"/></Relationships>
</file>

<file path=xl/charts/_rels/chart183.xml.rels><?xml version="1.0" encoding="UTF-8" standalone="yes"?>
<Relationships xmlns="http://schemas.openxmlformats.org/package/2006/relationships"><Relationship Id="rId2" Type="http://schemas.microsoft.com/office/2011/relationships/chartColorStyle" Target="colors183.xml"/><Relationship Id="rId1" Type="http://schemas.microsoft.com/office/2011/relationships/chartStyle" Target="style183.xml"/></Relationships>
</file>

<file path=xl/charts/_rels/chart184.xml.rels><?xml version="1.0" encoding="UTF-8" standalone="yes"?>
<Relationships xmlns="http://schemas.openxmlformats.org/package/2006/relationships"><Relationship Id="rId2" Type="http://schemas.microsoft.com/office/2011/relationships/chartColorStyle" Target="colors184.xml"/><Relationship Id="rId1" Type="http://schemas.microsoft.com/office/2011/relationships/chartStyle" Target="style184.xml"/></Relationships>
</file>

<file path=xl/charts/_rels/chart185.xml.rels><?xml version="1.0" encoding="UTF-8" standalone="yes"?>
<Relationships xmlns="http://schemas.openxmlformats.org/package/2006/relationships"><Relationship Id="rId2" Type="http://schemas.microsoft.com/office/2011/relationships/chartColorStyle" Target="colors185.xml"/><Relationship Id="rId1" Type="http://schemas.microsoft.com/office/2011/relationships/chartStyle" Target="style185.xml"/></Relationships>
</file>

<file path=xl/charts/_rels/chart186.xml.rels><?xml version="1.0" encoding="UTF-8" standalone="yes"?>
<Relationships xmlns="http://schemas.openxmlformats.org/package/2006/relationships"><Relationship Id="rId2" Type="http://schemas.microsoft.com/office/2011/relationships/chartColorStyle" Target="colors186.xml"/><Relationship Id="rId1" Type="http://schemas.microsoft.com/office/2011/relationships/chartStyle" Target="style186.xml"/></Relationships>
</file>

<file path=xl/charts/_rels/chart187.xml.rels><?xml version="1.0" encoding="UTF-8" standalone="yes"?>
<Relationships xmlns="http://schemas.openxmlformats.org/package/2006/relationships"><Relationship Id="rId2" Type="http://schemas.microsoft.com/office/2011/relationships/chartColorStyle" Target="colors187.xml"/><Relationship Id="rId1" Type="http://schemas.microsoft.com/office/2011/relationships/chartStyle" Target="style187.xml"/></Relationships>
</file>

<file path=xl/charts/_rels/chart188.xml.rels><?xml version="1.0" encoding="UTF-8" standalone="yes"?>
<Relationships xmlns="http://schemas.openxmlformats.org/package/2006/relationships"><Relationship Id="rId2" Type="http://schemas.microsoft.com/office/2011/relationships/chartColorStyle" Target="colors188.xml"/><Relationship Id="rId1" Type="http://schemas.microsoft.com/office/2011/relationships/chartStyle" Target="style188.xml"/></Relationships>
</file>

<file path=xl/charts/_rels/chart189.xml.rels><?xml version="1.0" encoding="UTF-8" standalone="yes"?>
<Relationships xmlns="http://schemas.openxmlformats.org/package/2006/relationships"><Relationship Id="rId2" Type="http://schemas.microsoft.com/office/2011/relationships/chartColorStyle" Target="colors189.xml"/><Relationship Id="rId1" Type="http://schemas.microsoft.com/office/2011/relationships/chartStyle" Target="style189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90.xml.rels><?xml version="1.0" encoding="UTF-8" standalone="yes"?>
<Relationships xmlns="http://schemas.openxmlformats.org/package/2006/relationships"><Relationship Id="rId2" Type="http://schemas.microsoft.com/office/2011/relationships/chartColorStyle" Target="colors190.xml"/><Relationship Id="rId1" Type="http://schemas.microsoft.com/office/2011/relationships/chartStyle" Target="style190.xml"/></Relationships>
</file>

<file path=xl/charts/_rels/chart191.xml.rels><?xml version="1.0" encoding="UTF-8" standalone="yes"?>
<Relationships xmlns="http://schemas.openxmlformats.org/package/2006/relationships"><Relationship Id="rId2" Type="http://schemas.microsoft.com/office/2011/relationships/chartColorStyle" Target="colors191.xml"/><Relationship Id="rId1" Type="http://schemas.microsoft.com/office/2011/relationships/chartStyle" Target="style191.xml"/></Relationships>
</file>

<file path=xl/charts/_rels/chart192.xml.rels><?xml version="1.0" encoding="UTF-8" standalone="yes"?>
<Relationships xmlns="http://schemas.openxmlformats.org/package/2006/relationships"><Relationship Id="rId2" Type="http://schemas.microsoft.com/office/2011/relationships/chartColorStyle" Target="colors192.xml"/><Relationship Id="rId1" Type="http://schemas.microsoft.com/office/2011/relationships/chartStyle" Target="style192.xml"/></Relationships>
</file>

<file path=xl/charts/_rels/chart193.xml.rels><?xml version="1.0" encoding="UTF-8" standalone="yes"?>
<Relationships xmlns="http://schemas.openxmlformats.org/package/2006/relationships"><Relationship Id="rId2" Type="http://schemas.microsoft.com/office/2011/relationships/chartColorStyle" Target="colors193.xml"/><Relationship Id="rId1" Type="http://schemas.microsoft.com/office/2011/relationships/chartStyle" Target="style193.xml"/></Relationships>
</file>

<file path=xl/charts/_rels/chart194.xml.rels><?xml version="1.0" encoding="UTF-8" standalone="yes"?>
<Relationships xmlns="http://schemas.openxmlformats.org/package/2006/relationships"><Relationship Id="rId2" Type="http://schemas.microsoft.com/office/2011/relationships/chartColorStyle" Target="colors194.xml"/><Relationship Id="rId1" Type="http://schemas.microsoft.com/office/2011/relationships/chartStyle" Target="style194.xml"/></Relationships>
</file>

<file path=xl/charts/_rels/chart195.xml.rels><?xml version="1.0" encoding="UTF-8" standalone="yes"?>
<Relationships xmlns="http://schemas.openxmlformats.org/package/2006/relationships"><Relationship Id="rId2" Type="http://schemas.microsoft.com/office/2011/relationships/chartColorStyle" Target="colors195.xml"/><Relationship Id="rId1" Type="http://schemas.microsoft.com/office/2011/relationships/chartStyle" Target="style195.xml"/></Relationships>
</file>

<file path=xl/charts/_rels/chart196.xml.rels><?xml version="1.0" encoding="UTF-8" standalone="yes"?>
<Relationships xmlns="http://schemas.openxmlformats.org/package/2006/relationships"><Relationship Id="rId2" Type="http://schemas.microsoft.com/office/2011/relationships/chartColorStyle" Target="colors196.xml"/><Relationship Id="rId1" Type="http://schemas.microsoft.com/office/2011/relationships/chartStyle" Target="style196.xml"/></Relationships>
</file>

<file path=xl/charts/_rels/chart197.xml.rels><?xml version="1.0" encoding="UTF-8" standalone="yes"?>
<Relationships xmlns="http://schemas.openxmlformats.org/package/2006/relationships"><Relationship Id="rId2" Type="http://schemas.microsoft.com/office/2011/relationships/chartColorStyle" Target="colors197.xml"/><Relationship Id="rId1" Type="http://schemas.microsoft.com/office/2011/relationships/chartStyle" Target="style197.xml"/></Relationships>
</file>

<file path=xl/charts/_rels/chart198.xml.rels><?xml version="1.0" encoding="UTF-8" standalone="yes"?>
<Relationships xmlns="http://schemas.openxmlformats.org/package/2006/relationships"><Relationship Id="rId2" Type="http://schemas.microsoft.com/office/2011/relationships/chartColorStyle" Target="colors198.xml"/><Relationship Id="rId1" Type="http://schemas.microsoft.com/office/2011/relationships/chartStyle" Target="style198.xml"/></Relationships>
</file>

<file path=xl/charts/_rels/chart199.xml.rels><?xml version="1.0" encoding="UTF-8" standalone="yes"?>
<Relationships xmlns="http://schemas.openxmlformats.org/package/2006/relationships"><Relationship Id="rId2" Type="http://schemas.microsoft.com/office/2011/relationships/chartColorStyle" Target="colors199.xml"/><Relationship Id="rId1" Type="http://schemas.microsoft.com/office/2011/relationships/chartStyle" Target="style19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00.xml.rels><?xml version="1.0" encoding="UTF-8" standalone="yes"?>
<Relationships xmlns="http://schemas.openxmlformats.org/package/2006/relationships"><Relationship Id="rId2" Type="http://schemas.microsoft.com/office/2011/relationships/chartColorStyle" Target="colors200.xml"/><Relationship Id="rId1" Type="http://schemas.microsoft.com/office/2011/relationships/chartStyle" Target="style200.xml"/></Relationships>
</file>

<file path=xl/charts/_rels/chart201.xml.rels><?xml version="1.0" encoding="UTF-8" standalone="yes"?>
<Relationships xmlns="http://schemas.openxmlformats.org/package/2006/relationships"><Relationship Id="rId2" Type="http://schemas.microsoft.com/office/2011/relationships/chartColorStyle" Target="colors201.xml"/><Relationship Id="rId1" Type="http://schemas.microsoft.com/office/2011/relationships/chartStyle" Target="style201.xml"/></Relationships>
</file>

<file path=xl/charts/_rels/chart202.xml.rels><?xml version="1.0" encoding="UTF-8" standalone="yes"?>
<Relationships xmlns="http://schemas.openxmlformats.org/package/2006/relationships"><Relationship Id="rId2" Type="http://schemas.microsoft.com/office/2011/relationships/chartColorStyle" Target="colors202.xml"/><Relationship Id="rId1" Type="http://schemas.microsoft.com/office/2011/relationships/chartStyle" Target="style202.xml"/></Relationships>
</file>

<file path=xl/charts/_rels/chart203.xml.rels><?xml version="1.0" encoding="UTF-8" standalone="yes"?>
<Relationships xmlns="http://schemas.openxmlformats.org/package/2006/relationships"><Relationship Id="rId2" Type="http://schemas.microsoft.com/office/2011/relationships/chartColorStyle" Target="colors203.xml"/><Relationship Id="rId1" Type="http://schemas.microsoft.com/office/2011/relationships/chartStyle" Target="style203.xml"/></Relationships>
</file>

<file path=xl/charts/_rels/chart204.xml.rels><?xml version="1.0" encoding="UTF-8" standalone="yes"?>
<Relationships xmlns="http://schemas.openxmlformats.org/package/2006/relationships"><Relationship Id="rId2" Type="http://schemas.microsoft.com/office/2011/relationships/chartColorStyle" Target="colors204.xml"/><Relationship Id="rId1" Type="http://schemas.microsoft.com/office/2011/relationships/chartStyle" Target="style204.xml"/></Relationships>
</file>

<file path=xl/charts/_rels/chart205.xml.rels><?xml version="1.0" encoding="UTF-8" standalone="yes"?>
<Relationships xmlns="http://schemas.openxmlformats.org/package/2006/relationships"><Relationship Id="rId2" Type="http://schemas.microsoft.com/office/2011/relationships/chartColorStyle" Target="colors205.xml"/><Relationship Id="rId1" Type="http://schemas.microsoft.com/office/2011/relationships/chartStyle" Target="style205.xml"/></Relationships>
</file>

<file path=xl/charts/_rels/chart206.xml.rels><?xml version="1.0" encoding="UTF-8" standalone="yes"?>
<Relationships xmlns="http://schemas.openxmlformats.org/package/2006/relationships"><Relationship Id="rId2" Type="http://schemas.microsoft.com/office/2011/relationships/chartColorStyle" Target="colors206.xml"/><Relationship Id="rId1" Type="http://schemas.microsoft.com/office/2011/relationships/chartStyle" Target="style206.xml"/></Relationships>
</file>

<file path=xl/charts/_rels/chart207.xml.rels><?xml version="1.0" encoding="UTF-8" standalone="yes"?>
<Relationships xmlns="http://schemas.openxmlformats.org/package/2006/relationships"><Relationship Id="rId2" Type="http://schemas.microsoft.com/office/2011/relationships/chartColorStyle" Target="colors207.xml"/><Relationship Id="rId1" Type="http://schemas.microsoft.com/office/2011/relationships/chartStyle" Target="style207.xml"/></Relationships>
</file>

<file path=xl/charts/_rels/chart208.xml.rels><?xml version="1.0" encoding="UTF-8" standalone="yes"?>
<Relationships xmlns="http://schemas.openxmlformats.org/package/2006/relationships"><Relationship Id="rId2" Type="http://schemas.microsoft.com/office/2011/relationships/chartColorStyle" Target="colors208.xml"/><Relationship Id="rId1" Type="http://schemas.microsoft.com/office/2011/relationships/chartStyle" Target="style208.xml"/></Relationships>
</file>

<file path=xl/charts/_rels/chart209.xml.rels><?xml version="1.0" encoding="UTF-8" standalone="yes"?>
<Relationships xmlns="http://schemas.openxmlformats.org/package/2006/relationships"><Relationship Id="rId2" Type="http://schemas.microsoft.com/office/2011/relationships/chartColorStyle" Target="colors209.xml"/><Relationship Id="rId1" Type="http://schemas.microsoft.com/office/2011/relationships/chartStyle" Target="style20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10.xml.rels><?xml version="1.0" encoding="UTF-8" standalone="yes"?>
<Relationships xmlns="http://schemas.openxmlformats.org/package/2006/relationships"><Relationship Id="rId2" Type="http://schemas.microsoft.com/office/2011/relationships/chartColorStyle" Target="colors210.xml"/><Relationship Id="rId1" Type="http://schemas.microsoft.com/office/2011/relationships/chartStyle" Target="style210.xml"/></Relationships>
</file>

<file path=xl/charts/_rels/chart211.xml.rels><?xml version="1.0" encoding="UTF-8" standalone="yes"?>
<Relationships xmlns="http://schemas.openxmlformats.org/package/2006/relationships"><Relationship Id="rId2" Type="http://schemas.microsoft.com/office/2011/relationships/chartColorStyle" Target="colors211.xml"/><Relationship Id="rId1" Type="http://schemas.microsoft.com/office/2011/relationships/chartStyle" Target="style211.xml"/></Relationships>
</file>

<file path=xl/charts/_rels/chart212.xml.rels><?xml version="1.0" encoding="UTF-8" standalone="yes"?>
<Relationships xmlns="http://schemas.openxmlformats.org/package/2006/relationships"><Relationship Id="rId2" Type="http://schemas.microsoft.com/office/2011/relationships/chartColorStyle" Target="colors212.xml"/><Relationship Id="rId1" Type="http://schemas.microsoft.com/office/2011/relationships/chartStyle" Target="style212.xml"/></Relationships>
</file>

<file path=xl/charts/_rels/chart213.xml.rels><?xml version="1.0" encoding="UTF-8" standalone="yes"?>
<Relationships xmlns="http://schemas.openxmlformats.org/package/2006/relationships"><Relationship Id="rId2" Type="http://schemas.microsoft.com/office/2011/relationships/chartColorStyle" Target="colors213.xml"/><Relationship Id="rId1" Type="http://schemas.microsoft.com/office/2011/relationships/chartStyle" Target="style213.xml"/></Relationships>
</file>

<file path=xl/charts/_rels/chart214.xml.rels><?xml version="1.0" encoding="UTF-8" standalone="yes"?>
<Relationships xmlns="http://schemas.openxmlformats.org/package/2006/relationships"><Relationship Id="rId2" Type="http://schemas.microsoft.com/office/2011/relationships/chartColorStyle" Target="colors214.xml"/><Relationship Id="rId1" Type="http://schemas.microsoft.com/office/2011/relationships/chartStyle" Target="style214.xml"/></Relationships>
</file>

<file path=xl/charts/_rels/chart215.xml.rels><?xml version="1.0" encoding="UTF-8" standalone="yes"?>
<Relationships xmlns="http://schemas.openxmlformats.org/package/2006/relationships"><Relationship Id="rId2" Type="http://schemas.microsoft.com/office/2011/relationships/chartColorStyle" Target="colors215.xml"/><Relationship Id="rId1" Type="http://schemas.microsoft.com/office/2011/relationships/chartStyle" Target="style215.xml"/></Relationships>
</file>

<file path=xl/charts/_rels/chart216.xml.rels><?xml version="1.0" encoding="UTF-8" standalone="yes"?>
<Relationships xmlns="http://schemas.openxmlformats.org/package/2006/relationships"><Relationship Id="rId2" Type="http://schemas.microsoft.com/office/2011/relationships/chartColorStyle" Target="colors216.xml"/><Relationship Id="rId1" Type="http://schemas.microsoft.com/office/2011/relationships/chartStyle" Target="style216.xml"/></Relationships>
</file>

<file path=xl/charts/_rels/chart217.xml.rels><?xml version="1.0" encoding="UTF-8" standalone="yes"?>
<Relationships xmlns="http://schemas.openxmlformats.org/package/2006/relationships"><Relationship Id="rId2" Type="http://schemas.microsoft.com/office/2011/relationships/chartColorStyle" Target="colors217.xml"/><Relationship Id="rId1" Type="http://schemas.microsoft.com/office/2011/relationships/chartStyle" Target="style217.xml"/></Relationships>
</file>

<file path=xl/charts/_rels/chart218.xml.rels><?xml version="1.0" encoding="UTF-8" standalone="yes"?>
<Relationships xmlns="http://schemas.openxmlformats.org/package/2006/relationships"><Relationship Id="rId2" Type="http://schemas.microsoft.com/office/2011/relationships/chartColorStyle" Target="colors218.xml"/><Relationship Id="rId1" Type="http://schemas.microsoft.com/office/2011/relationships/chartStyle" Target="style218.xml"/></Relationships>
</file>

<file path=xl/charts/_rels/chart219.xml.rels><?xml version="1.0" encoding="UTF-8" standalone="yes"?>
<Relationships xmlns="http://schemas.openxmlformats.org/package/2006/relationships"><Relationship Id="rId2" Type="http://schemas.microsoft.com/office/2011/relationships/chartColorStyle" Target="colors219.xml"/><Relationship Id="rId1" Type="http://schemas.microsoft.com/office/2011/relationships/chartStyle" Target="style2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20.xml.rels><?xml version="1.0" encoding="UTF-8" standalone="yes"?>
<Relationships xmlns="http://schemas.openxmlformats.org/package/2006/relationships"><Relationship Id="rId2" Type="http://schemas.microsoft.com/office/2011/relationships/chartColorStyle" Target="colors220.xml"/><Relationship Id="rId1" Type="http://schemas.microsoft.com/office/2011/relationships/chartStyle" Target="style220.xml"/></Relationships>
</file>

<file path=xl/charts/_rels/chart221.xml.rels><?xml version="1.0" encoding="UTF-8" standalone="yes"?>
<Relationships xmlns="http://schemas.openxmlformats.org/package/2006/relationships"><Relationship Id="rId2" Type="http://schemas.microsoft.com/office/2011/relationships/chartColorStyle" Target="colors221.xml"/><Relationship Id="rId1" Type="http://schemas.microsoft.com/office/2011/relationships/chartStyle" Target="style221.xml"/></Relationships>
</file>

<file path=xl/charts/_rels/chart222.xml.rels><?xml version="1.0" encoding="UTF-8" standalone="yes"?>
<Relationships xmlns="http://schemas.openxmlformats.org/package/2006/relationships"><Relationship Id="rId2" Type="http://schemas.microsoft.com/office/2011/relationships/chartColorStyle" Target="colors222.xml"/><Relationship Id="rId1" Type="http://schemas.microsoft.com/office/2011/relationships/chartStyle" Target="style222.xml"/></Relationships>
</file>

<file path=xl/charts/_rels/chart223.xml.rels><?xml version="1.0" encoding="UTF-8" standalone="yes"?>
<Relationships xmlns="http://schemas.openxmlformats.org/package/2006/relationships"><Relationship Id="rId2" Type="http://schemas.microsoft.com/office/2011/relationships/chartColorStyle" Target="colors223.xml"/><Relationship Id="rId1" Type="http://schemas.microsoft.com/office/2011/relationships/chartStyle" Target="style223.xml"/></Relationships>
</file>

<file path=xl/charts/_rels/chart224.xml.rels><?xml version="1.0" encoding="UTF-8" standalone="yes"?>
<Relationships xmlns="http://schemas.openxmlformats.org/package/2006/relationships"><Relationship Id="rId2" Type="http://schemas.microsoft.com/office/2011/relationships/chartColorStyle" Target="colors224.xml"/><Relationship Id="rId1" Type="http://schemas.microsoft.com/office/2011/relationships/chartStyle" Target="style224.xml"/></Relationships>
</file>

<file path=xl/charts/_rels/chart225.xml.rels><?xml version="1.0" encoding="UTF-8" standalone="yes"?>
<Relationships xmlns="http://schemas.openxmlformats.org/package/2006/relationships"><Relationship Id="rId2" Type="http://schemas.microsoft.com/office/2011/relationships/chartColorStyle" Target="colors225.xml"/><Relationship Id="rId1" Type="http://schemas.microsoft.com/office/2011/relationships/chartStyle" Target="style225.xml"/></Relationships>
</file>

<file path=xl/charts/_rels/chart226.xml.rels><?xml version="1.0" encoding="UTF-8" standalone="yes"?>
<Relationships xmlns="http://schemas.openxmlformats.org/package/2006/relationships"><Relationship Id="rId2" Type="http://schemas.microsoft.com/office/2011/relationships/chartColorStyle" Target="colors226.xml"/><Relationship Id="rId1" Type="http://schemas.microsoft.com/office/2011/relationships/chartStyle" Target="style226.xml"/></Relationships>
</file>

<file path=xl/charts/_rels/chart227.xml.rels><?xml version="1.0" encoding="UTF-8" standalone="yes"?>
<Relationships xmlns="http://schemas.openxmlformats.org/package/2006/relationships"><Relationship Id="rId2" Type="http://schemas.microsoft.com/office/2011/relationships/chartColorStyle" Target="colors227.xml"/><Relationship Id="rId1" Type="http://schemas.microsoft.com/office/2011/relationships/chartStyle" Target="style227.xml"/></Relationships>
</file>

<file path=xl/charts/_rels/chart228.xml.rels><?xml version="1.0" encoding="UTF-8" standalone="yes"?>
<Relationships xmlns="http://schemas.openxmlformats.org/package/2006/relationships"><Relationship Id="rId2" Type="http://schemas.microsoft.com/office/2011/relationships/chartColorStyle" Target="colors228.xml"/><Relationship Id="rId1" Type="http://schemas.microsoft.com/office/2011/relationships/chartStyle" Target="style228.xml"/></Relationships>
</file>

<file path=xl/charts/_rels/chart229.xml.rels><?xml version="1.0" encoding="UTF-8" standalone="yes"?>
<Relationships xmlns="http://schemas.openxmlformats.org/package/2006/relationships"><Relationship Id="rId2" Type="http://schemas.microsoft.com/office/2011/relationships/chartColorStyle" Target="colors229.xml"/><Relationship Id="rId1" Type="http://schemas.microsoft.com/office/2011/relationships/chartStyle" Target="style22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30.xml.rels><?xml version="1.0" encoding="UTF-8" standalone="yes"?>
<Relationships xmlns="http://schemas.openxmlformats.org/package/2006/relationships"><Relationship Id="rId2" Type="http://schemas.microsoft.com/office/2011/relationships/chartColorStyle" Target="colors230.xml"/><Relationship Id="rId1" Type="http://schemas.microsoft.com/office/2011/relationships/chartStyle" Target="style230.xml"/></Relationships>
</file>

<file path=xl/charts/_rels/chart231.xml.rels><?xml version="1.0" encoding="UTF-8" standalone="yes"?>
<Relationships xmlns="http://schemas.openxmlformats.org/package/2006/relationships"><Relationship Id="rId2" Type="http://schemas.microsoft.com/office/2011/relationships/chartColorStyle" Target="colors231.xml"/><Relationship Id="rId1" Type="http://schemas.microsoft.com/office/2011/relationships/chartStyle" Target="style231.xml"/></Relationships>
</file>

<file path=xl/charts/_rels/chart232.xml.rels><?xml version="1.0" encoding="UTF-8" standalone="yes"?>
<Relationships xmlns="http://schemas.openxmlformats.org/package/2006/relationships"><Relationship Id="rId2" Type="http://schemas.microsoft.com/office/2011/relationships/chartColorStyle" Target="colors232.xml"/><Relationship Id="rId1" Type="http://schemas.microsoft.com/office/2011/relationships/chartStyle" Target="style232.xml"/></Relationships>
</file>

<file path=xl/charts/_rels/chart233.xml.rels><?xml version="1.0" encoding="UTF-8" standalone="yes"?>
<Relationships xmlns="http://schemas.openxmlformats.org/package/2006/relationships"><Relationship Id="rId2" Type="http://schemas.microsoft.com/office/2011/relationships/chartColorStyle" Target="colors233.xml"/><Relationship Id="rId1" Type="http://schemas.microsoft.com/office/2011/relationships/chartStyle" Target="style233.xml"/></Relationships>
</file>

<file path=xl/charts/_rels/chart234.xml.rels><?xml version="1.0" encoding="UTF-8" standalone="yes"?>
<Relationships xmlns="http://schemas.openxmlformats.org/package/2006/relationships"><Relationship Id="rId2" Type="http://schemas.microsoft.com/office/2011/relationships/chartColorStyle" Target="colors234.xml"/><Relationship Id="rId1" Type="http://schemas.microsoft.com/office/2011/relationships/chartStyle" Target="style234.xml"/></Relationships>
</file>

<file path=xl/charts/_rels/chart235.xml.rels><?xml version="1.0" encoding="UTF-8" standalone="yes"?>
<Relationships xmlns="http://schemas.openxmlformats.org/package/2006/relationships"><Relationship Id="rId2" Type="http://schemas.microsoft.com/office/2011/relationships/chartColorStyle" Target="colors235.xml"/><Relationship Id="rId1" Type="http://schemas.microsoft.com/office/2011/relationships/chartStyle" Target="style235.xml"/></Relationships>
</file>

<file path=xl/charts/_rels/chart236.xml.rels><?xml version="1.0" encoding="UTF-8" standalone="yes"?>
<Relationships xmlns="http://schemas.openxmlformats.org/package/2006/relationships"><Relationship Id="rId2" Type="http://schemas.microsoft.com/office/2011/relationships/chartColorStyle" Target="colors236.xml"/><Relationship Id="rId1" Type="http://schemas.microsoft.com/office/2011/relationships/chartStyle" Target="style236.xml"/></Relationships>
</file>

<file path=xl/charts/_rels/chart237.xml.rels><?xml version="1.0" encoding="UTF-8" standalone="yes"?>
<Relationships xmlns="http://schemas.openxmlformats.org/package/2006/relationships"><Relationship Id="rId2" Type="http://schemas.microsoft.com/office/2011/relationships/chartColorStyle" Target="colors237.xml"/><Relationship Id="rId1" Type="http://schemas.microsoft.com/office/2011/relationships/chartStyle" Target="style237.xml"/></Relationships>
</file>

<file path=xl/charts/_rels/chart238.xml.rels><?xml version="1.0" encoding="UTF-8" standalone="yes"?>
<Relationships xmlns="http://schemas.openxmlformats.org/package/2006/relationships"><Relationship Id="rId2" Type="http://schemas.microsoft.com/office/2011/relationships/chartColorStyle" Target="colors238.xml"/><Relationship Id="rId1" Type="http://schemas.microsoft.com/office/2011/relationships/chartStyle" Target="style238.xml"/></Relationships>
</file>

<file path=xl/charts/_rels/chart239.xml.rels><?xml version="1.0" encoding="UTF-8" standalone="yes"?>
<Relationships xmlns="http://schemas.openxmlformats.org/package/2006/relationships"><Relationship Id="rId2" Type="http://schemas.microsoft.com/office/2011/relationships/chartColorStyle" Target="colors239.xml"/><Relationship Id="rId1" Type="http://schemas.microsoft.com/office/2011/relationships/chartStyle" Target="style23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40.xml.rels><?xml version="1.0" encoding="UTF-8" standalone="yes"?>
<Relationships xmlns="http://schemas.openxmlformats.org/package/2006/relationships"><Relationship Id="rId2" Type="http://schemas.microsoft.com/office/2011/relationships/chartColorStyle" Target="colors240.xml"/><Relationship Id="rId1" Type="http://schemas.microsoft.com/office/2011/relationships/chartStyle" Target="style240.xml"/></Relationships>
</file>

<file path=xl/charts/_rels/chart241.xml.rels><?xml version="1.0" encoding="UTF-8" standalone="yes"?>
<Relationships xmlns="http://schemas.openxmlformats.org/package/2006/relationships"><Relationship Id="rId2" Type="http://schemas.microsoft.com/office/2011/relationships/chartColorStyle" Target="colors241.xml"/><Relationship Id="rId1" Type="http://schemas.microsoft.com/office/2011/relationships/chartStyle" Target="style241.xml"/></Relationships>
</file>

<file path=xl/charts/_rels/chart242.xml.rels><?xml version="1.0" encoding="UTF-8" standalone="yes"?>
<Relationships xmlns="http://schemas.openxmlformats.org/package/2006/relationships"><Relationship Id="rId2" Type="http://schemas.microsoft.com/office/2011/relationships/chartColorStyle" Target="colors242.xml"/><Relationship Id="rId1" Type="http://schemas.microsoft.com/office/2011/relationships/chartStyle" Target="style242.xml"/></Relationships>
</file>

<file path=xl/charts/_rels/chart243.xml.rels><?xml version="1.0" encoding="UTF-8" standalone="yes"?>
<Relationships xmlns="http://schemas.openxmlformats.org/package/2006/relationships"><Relationship Id="rId2" Type="http://schemas.microsoft.com/office/2011/relationships/chartColorStyle" Target="colors243.xml"/><Relationship Id="rId1" Type="http://schemas.microsoft.com/office/2011/relationships/chartStyle" Target="style243.xml"/></Relationships>
</file>

<file path=xl/charts/_rels/chart244.xml.rels><?xml version="1.0" encoding="UTF-8" standalone="yes"?>
<Relationships xmlns="http://schemas.openxmlformats.org/package/2006/relationships"><Relationship Id="rId2" Type="http://schemas.microsoft.com/office/2011/relationships/chartColorStyle" Target="colors244.xml"/><Relationship Id="rId1" Type="http://schemas.microsoft.com/office/2011/relationships/chartStyle" Target="style244.xml"/></Relationships>
</file>

<file path=xl/charts/_rels/chart245.xml.rels><?xml version="1.0" encoding="UTF-8" standalone="yes"?>
<Relationships xmlns="http://schemas.openxmlformats.org/package/2006/relationships"><Relationship Id="rId2" Type="http://schemas.microsoft.com/office/2011/relationships/chartColorStyle" Target="colors245.xml"/><Relationship Id="rId1" Type="http://schemas.microsoft.com/office/2011/relationships/chartStyle" Target="style245.xml"/></Relationships>
</file>

<file path=xl/charts/_rels/chart246.xml.rels><?xml version="1.0" encoding="UTF-8" standalone="yes"?>
<Relationships xmlns="http://schemas.openxmlformats.org/package/2006/relationships"><Relationship Id="rId2" Type="http://schemas.microsoft.com/office/2011/relationships/chartColorStyle" Target="colors246.xml"/><Relationship Id="rId1" Type="http://schemas.microsoft.com/office/2011/relationships/chartStyle" Target="style246.xml"/></Relationships>
</file>

<file path=xl/charts/_rels/chart247.xml.rels><?xml version="1.0" encoding="UTF-8" standalone="yes"?>
<Relationships xmlns="http://schemas.openxmlformats.org/package/2006/relationships"><Relationship Id="rId2" Type="http://schemas.microsoft.com/office/2011/relationships/chartColorStyle" Target="colors247.xml"/><Relationship Id="rId1" Type="http://schemas.microsoft.com/office/2011/relationships/chartStyle" Target="style247.xml"/></Relationships>
</file>

<file path=xl/charts/_rels/chart248.xml.rels><?xml version="1.0" encoding="UTF-8" standalone="yes"?>
<Relationships xmlns="http://schemas.openxmlformats.org/package/2006/relationships"><Relationship Id="rId2" Type="http://schemas.microsoft.com/office/2011/relationships/chartColorStyle" Target="colors248.xml"/><Relationship Id="rId1" Type="http://schemas.microsoft.com/office/2011/relationships/chartStyle" Target="style248.xml"/></Relationships>
</file>

<file path=xl/charts/_rels/chart249.xml.rels><?xml version="1.0" encoding="UTF-8" standalone="yes"?>
<Relationships xmlns="http://schemas.openxmlformats.org/package/2006/relationships"><Relationship Id="rId2" Type="http://schemas.microsoft.com/office/2011/relationships/chartColorStyle" Target="colors249.xml"/><Relationship Id="rId1" Type="http://schemas.microsoft.com/office/2011/relationships/chartStyle" Target="style24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50.xml.rels><?xml version="1.0" encoding="UTF-8" standalone="yes"?>
<Relationships xmlns="http://schemas.openxmlformats.org/package/2006/relationships"><Relationship Id="rId2" Type="http://schemas.microsoft.com/office/2011/relationships/chartColorStyle" Target="colors250.xml"/><Relationship Id="rId1" Type="http://schemas.microsoft.com/office/2011/relationships/chartStyle" Target="style250.xml"/></Relationships>
</file>

<file path=xl/charts/_rels/chart251.xml.rels><?xml version="1.0" encoding="UTF-8" standalone="yes"?>
<Relationships xmlns="http://schemas.openxmlformats.org/package/2006/relationships"><Relationship Id="rId2" Type="http://schemas.microsoft.com/office/2011/relationships/chartColorStyle" Target="colors251.xml"/><Relationship Id="rId1" Type="http://schemas.microsoft.com/office/2011/relationships/chartStyle" Target="style251.xml"/></Relationships>
</file>

<file path=xl/charts/_rels/chart252.xml.rels><?xml version="1.0" encoding="UTF-8" standalone="yes"?>
<Relationships xmlns="http://schemas.openxmlformats.org/package/2006/relationships"><Relationship Id="rId2" Type="http://schemas.microsoft.com/office/2011/relationships/chartColorStyle" Target="colors252.xml"/><Relationship Id="rId1" Type="http://schemas.microsoft.com/office/2011/relationships/chartStyle" Target="style252.xml"/></Relationships>
</file>

<file path=xl/charts/_rels/chart253.xml.rels><?xml version="1.0" encoding="UTF-8" standalone="yes"?>
<Relationships xmlns="http://schemas.openxmlformats.org/package/2006/relationships"><Relationship Id="rId2" Type="http://schemas.microsoft.com/office/2011/relationships/chartColorStyle" Target="colors253.xml"/><Relationship Id="rId1" Type="http://schemas.microsoft.com/office/2011/relationships/chartStyle" Target="style253.xml"/></Relationships>
</file>

<file path=xl/charts/_rels/chart254.xml.rels><?xml version="1.0" encoding="UTF-8" standalone="yes"?>
<Relationships xmlns="http://schemas.openxmlformats.org/package/2006/relationships"><Relationship Id="rId2" Type="http://schemas.microsoft.com/office/2011/relationships/chartColorStyle" Target="colors254.xml"/><Relationship Id="rId1" Type="http://schemas.microsoft.com/office/2011/relationships/chartStyle" Target="style254.xml"/></Relationships>
</file>

<file path=xl/charts/_rels/chart255.xml.rels><?xml version="1.0" encoding="UTF-8" standalone="yes"?>
<Relationships xmlns="http://schemas.openxmlformats.org/package/2006/relationships"><Relationship Id="rId2" Type="http://schemas.microsoft.com/office/2011/relationships/chartColorStyle" Target="colors255.xml"/><Relationship Id="rId1" Type="http://schemas.microsoft.com/office/2011/relationships/chartStyle" Target="style255.xml"/></Relationships>
</file>

<file path=xl/charts/_rels/chart256.xml.rels><?xml version="1.0" encoding="UTF-8" standalone="yes"?>
<Relationships xmlns="http://schemas.openxmlformats.org/package/2006/relationships"><Relationship Id="rId2" Type="http://schemas.microsoft.com/office/2011/relationships/chartColorStyle" Target="colors256.xml"/><Relationship Id="rId1" Type="http://schemas.microsoft.com/office/2011/relationships/chartStyle" Target="style256.xml"/></Relationships>
</file>

<file path=xl/charts/_rels/chart257.xml.rels><?xml version="1.0" encoding="UTF-8" standalone="yes"?>
<Relationships xmlns="http://schemas.openxmlformats.org/package/2006/relationships"><Relationship Id="rId2" Type="http://schemas.microsoft.com/office/2011/relationships/chartColorStyle" Target="colors257.xml"/><Relationship Id="rId1" Type="http://schemas.microsoft.com/office/2011/relationships/chartStyle" Target="style257.xml"/></Relationships>
</file>

<file path=xl/charts/_rels/chart258.xml.rels><?xml version="1.0" encoding="UTF-8" standalone="yes"?>
<Relationships xmlns="http://schemas.openxmlformats.org/package/2006/relationships"><Relationship Id="rId2" Type="http://schemas.microsoft.com/office/2011/relationships/chartColorStyle" Target="colors258.xml"/><Relationship Id="rId1" Type="http://schemas.microsoft.com/office/2011/relationships/chartStyle" Target="style258.xml"/></Relationships>
</file>

<file path=xl/charts/_rels/chart259.xml.rels><?xml version="1.0" encoding="UTF-8" standalone="yes"?>
<Relationships xmlns="http://schemas.openxmlformats.org/package/2006/relationships"><Relationship Id="rId2" Type="http://schemas.microsoft.com/office/2011/relationships/chartColorStyle" Target="colors259.xml"/><Relationship Id="rId1" Type="http://schemas.microsoft.com/office/2011/relationships/chartStyle" Target="style259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60.xml.rels><?xml version="1.0" encoding="UTF-8" standalone="yes"?>
<Relationships xmlns="http://schemas.openxmlformats.org/package/2006/relationships"><Relationship Id="rId2" Type="http://schemas.microsoft.com/office/2011/relationships/chartColorStyle" Target="colors260.xml"/><Relationship Id="rId1" Type="http://schemas.microsoft.com/office/2011/relationships/chartStyle" Target="style260.xml"/></Relationships>
</file>

<file path=xl/charts/_rels/chart261.xml.rels><?xml version="1.0" encoding="UTF-8" standalone="yes"?>
<Relationships xmlns="http://schemas.openxmlformats.org/package/2006/relationships"><Relationship Id="rId2" Type="http://schemas.microsoft.com/office/2011/relationships/chartColorStyle" Target="colors261.xml"/><Relationship Id="rId1" Type="http://schemas.microsoft.com/office/2011/relationships/chartStyle" Target="style261.xml"/></Relationships>
</file>

<file path=xl/charts/_rels/chart262.xml.rels><?xml version="1.0" encoding="UTF-8" standalone="yes"?>
<Relationships xmlns="http://schemas.openxmlformats.org/package/2006/relationships"><Relationship Id="rId2" Type="http://schemas.microsoft.com/office/2011/relationships/chartColorStyle" Target="colors262.xml"/><Relationship Id="rId1" Type="http://schemas.microsoft.com/office/2011/relationships/chartStyle" Target="style262.xml"/></Relationships>
</file>

<file path=xl/charts/_rels/chart263.xml.rels><?xml version="1.0" encoding="UTF-8" standalone="yes"?>
<Relationships xmlns="http://schemas.openxmlformats.org/package/2006/relationships"><Relationship Id="rId2" Type="http://schemas.microsoft.com/office/2011/relationships/chartColorStyle" Target="colors263.xml"/><Relationship Id="rId1" Type="http://schemas.microsoft.com/office/2011/relationships/chartStyle" Target="style263.xml"/></Relationships>
</file>

<file path=xl/charts/_rels/chart264.xml.rels><?xml version="1.0" encoding="UTF-8" standalone="yes"?>
<Relationships xmlns="http://schemas.openxmlformats.org/package/2006/relationships"><Relationship Id="rId2" Type="http://schemas.microsoft.com/office/2011/relationships/chartColorStyle" Target="colors264.xml"/><Relationship Id="rId1" Type="http://schemas.microsoft.com/office/2011/relationships/chartStyle" Target="style264.xml"/></Relationships>
</file>

<file path=xl/charts/_rels/chart265.xml.rels><?xml version="1.0" encoding="UTF-8" standalone="yes"?>
<Relationships xmlns="http://schemas.openxmlformats.org/package/2006/relationships"><Relationship Id="rId2" Type="http://schemas.microsoft.com/office/2011/relationships/chartColorStyle" Target="colors265.xml"/><Relationship Id="rId1" Type="http://schemas.microsoft.com/office/2011/relationships/chartStyle" Target="style265.xml"/></Relationships>
</file>

<file path=xl/charts/_rels/chart266.xml.rels><?xml version="1.0" encoding="UTF-8" standalone="yes"?>
<Relationships xmlns="http://schemas.openxmlformats.org/package/2006/relationships"><Relationship Id="rId2" Type="http://schemas.microsoft.com/office/2011/relationships/chartColorStyle" Target="colors266.xml"/><Relationship Id="rId1" Type="http://schemas.microsoft.com/office/2011/relationships/chartStyle" Target="style266.xml"/></Relationships>
</file>

<file path=xl/charts/_rels/chart267.xml.rels><?xml version="1.0" encoding="UTF-8" standalone="yes"?>
<Relationships xmlns="http://schemas.openxmlformats.org/package/2006/relationships"><Relationship Id="rId2" Type="http://schemas.microsoft.com/office/2011/relationships/chartColorStyle" Target="colors267.xml"/><Relationship Id="rId1" Type="http://schemas.microsoft.com/office/2011/relationships/chartStyle" Target="style267.xml"/></Relationships>
</file>

<file path=xl/charts/_rels/chart268.xml.rels><?xml version="1.0" encoding="UTF-8" standalone="yes"?>
<Relationships xmlns="http://schemas.openxmlformats.org/package/2006/relationships"><Relationship Id="rId2" Type="http://schemas.microsoft.com/office/2011/relationships/chartColorStyle" Target="colors268.xml"/><Relationship Id="rId1" Type="http://schemas.microsoft.com/office/2011/relationships/chartStyle" Target="style268.xml"/></Relationships>
</file>

<file path=xl/charts/_rels/chart269.xml.rels><?xml version="1.0" encoding="UTF-8" standalone="yes"?>
<Relationships xmlns="http://schemas.openxmlformats.org/package/2006/relationships"><Relationship Id="rId2" Type="http://schemas.microsoft.com/office/2011/relationships/chartColorStyle" Target="colors269.xml"/><Relationship Id="rId1" Type="http://schemas.microsoft.com/office/2011/relationships/chartStyle" Target="style269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70.xml.rels><?xml version="1.0" encoding="UTF-8" standalone="yes"?>
<Relationships xmlns="http://schemas.openxmlformats.org/package/2006/relationships"><Relationship Id="rId2" Type="http://schemas.microsoft.com/office/2011/relationships/chartColorStyle" Target="colors270.xml"/><Relationship Id="rId1" Type="http://schemas.microsoft.com/office/2011/relationships/chartStyle" Target="style270.xml"/></Relationships>
</file>

<file path=xl/charts/_rels/chart271.xml.rels><?xml version="1.0" encoding="UTF-8" standalone="yes"?>
<Relationships xmlns="http://schemas.openxmlformats.org/package/2006/relationships"><Relationship Id="rId2" Type="http://schemas.microsoft.com/office/2011/relationships/chartColorStyle" Target="colors271.xml"/><Relationship Id="rId1" Type="http://schemas.microsoft.com/office/2011/relationships/chartStyle" Target="style271.xml"/></Relationships>
</file>

<file path=xl/charts/_rels/chart272.xml.rels><?xml version="1.0" encoding="UTF-8" standalone="yes"?>
<Relationships xmlns="http://schemas.openxmlformats.org/package/2006/relationships"><Relationship Id="rId2" Type="http://schemas.microsoft.com/office/2011/relationships/chartColorStyle" Target="colors272.xml"/><Relationship Id="rId1" Type="http://schemas.microsoft.com/office/2011/relationships/chartStyle" Target="style272.xml"/></Relationships>
</file>

<file path=xl/charts/_rels/chart273.xml.rels><?xml version="1.0" encoding="UTF-8" standalone="yes"?>
<Relationships xmlns="http://schemas.openxmlformats.org/package/2006/relationships"><Relationship Id="rId2" Type="http://schemas.microsoft.com/office/2011/relationships/chartColorStyle" Target="colors273.xml"/><Relationship Id="rId1" Type="http://schemas.microsoft.com/office/2011/relationships/chartStyle" Target="style273.xml"/></Relationships>
</file>

<file path=xl/charts/_rels/chart274.xml.rels><?xml version="1.0" encoding="UTF-8" standalone="yes"?>
<Relationships xmlns="http://schemas.openxmlformats.org/package/2006/relationships"><Relationship Id="rId2" Type="http://schemas.microsoft.com/office/2011/relationships/chartColorStyle" Target="colors274.xml"/><Relationship Id="rId1" Type="http://schemas.microsoft.com/office/2011/relationships/chartStyle" Target="style274.xml"/></Relationships>
</file>

<file path=xl/charts/_rels/chart275.xml.rels><?xml version="1.0" encoding="UTF-8" standalone="yes"?>
<Relationships xmlns="http://schemas.openxmlformats.org/package/2006/relationships"><Relationship Id="rId2" Type="http://schemas.microsoft.com/office/2011/relationships/chartColorStyle" Target="colors275.xml"/><Relationship Id="rId1" Type="http://schemas.microsoft.com/office/2011/relationships/chartStyle" Target="style275.xml"/></Relationships>
</file>

<file path=xl/charts/_rels/chart276.xml.rels><?xml version="1.0" encoding="UTF-8" standalone="yes"?>
<Relationships xmlns="http://schemas.openxmlformats.org/package/2006/relationships"><Relationship Id="rId2" Type="http://schemas.microsoft.com/office/2011/relationships/chartColorStyle" Target="colors276.xml"/><Relationship Id="rId1" Type="http://schemas.microsoft.com/office/2011/relationships/chartStyle" Target="style276.xml"/></Relationships>
</file>

<file path=xl/charts/_rels/chart277.xml.rels><?xml version="1.0" encoding="UTF-8" standalone="yes"?>
<Relationships xmlns="http://schemas.openxmlformats.org/package/2006/relationships"><Relationship Id="rId2" Type="http://schemas.microsoft.com/office/2011/relationships/chartColorStyle" Target="colors277.xml"/><Relationship Id="rId1" Type="http://schemas.microsoft.com/office/2011/relationships/chartStyle" Target="style277.xml"/></Relationships>
</file>

<file path=xl/charts/_rels/chart278.xml.rels><?xml version="1.0" encoding="UTF-8" standalone="yes"?>
<Relationships xmlns="http://schemas.openxmlformats.org/package/2006/relationships"><Relationship Id="rId2" Type="http://schemas.microsoft.com/office/2011/relationships/chartColorStyle" Target="colors278.xml"/><Relationship Id="rId1" Type="http://schemas.microsoft.com/office/2011/relationships/chartStyle" Target="style278.xml"/></Relationships>
</file>

<file path=xl/charts/_rels/chart279.xml.rels><?xml version="1.0" encoding="UTF-8" standalone="yes"?>
<Relationships xmlns="http://schemas.openxmlformats.org/package/2006/relationships"><Relationship Id="rId2" Type="http://schemas.microsoft.com/office/2011/relationships/chartColorStyle" Target="colors279.xml"/><Relationship Id="rId1" Type="http://schemas.microsoft.com/office/2011/relationships/chartStyle" Target="style279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80.xml.rels><?xml version="1.0" encoding="UTF-8" standalone="yes"?>
<Relationships xmlns="http://schemas.openxmlformats.org/package/2006/relationships"><Relationship Id="rId2" Type="http://schemas.microsoft.com/office/2011/relationships/chartColorStyle" Target="colors280.xml"/><Relationship Id="rId1" Type="http://schemas.microsoft.com/office/2011/relationships/chartStyle" Target="style280.xml"/></Relationships>
</file>

<file path=xl/charts/_rels/chart281.xml.rels><?xml version="1.0" encoding="UTF-8" standalone="yes"?>
<Relationships xmlns="http://schemas.openxmlformats.org/package/2006/relationships"><Relationship Id="rId2" Type="http://schemas.microsoft.com/office/2011/relationships/chartColorStyle" Target="colors281.xml"/><Relationship Id="rId1" Type="http://schemas.microsoft.com/office/2011/relationships/chartStyle" Target="style281.xml"/></Relationships>
</file>

<file path=xl/charts/_rels/chart282.xml.rels><?xml version="1.0" encoding="UTF-8" standalone="yes"?>
<Relationships xmlns="http://schemas.openxmlformats.org/package/2006/relationships"><Relationship Id="rId2" Type="http://schemas.microsoft.com/office/2011/relationships/chartColorStyle" Target="colors282.xml"/><Relationship Id="rId1" Type="http://schemas.microsoft.com/office/2011/relationships/chartStyle" Target="style282.xml"/></Relationships>
</file>

<file path=xl/charts/_rels/chart283.xml.rels><?xml version="1.0" encoding="UTF-8" standalone="yes"?>
<Relationships xmlns="http://schemas.openxmlformats.org/package/2006/relationships"><Relationship Id="rId2" Type="http://schemas.microsoft.com/office/2011/relationships/chartColorStyle" Target="colors283.xml"/><Relationship Id="rId1" Type="http://schemas.microsoft.com/office/2011/relationships/chartStyle" Target="style283.xml"/></Relationships>
</file>

<file path=xl/charts/_rels/chart284.xml.rels><?xml version="1.0" encoding="UTF-8" standalone="yes"?>
<Relationships xmlns="http://schemas.openxmlformats.org/package/2006/relationships"><Relationship Id="rId2" Type="http://schemas.microsoft.com/office/2011/relationships/chartColorStyle" Target="colors284.xml"/><Relationship Id="rId1" Type="http://schemas.microsoft.com/office/2011/relationships/chartStyle" Target="style284.xml"/></Relationships>
</file>

<file path=xl/charts/_rels/chart285.xml.rels><?xml version="1.0" encoding="UTF-8" standalone="yes"?>
<Relationships xmlns="http://schemas.openxmlformats.org/package/2006/relationships"><Relationship Id="rId2" Type="http://schemas.microsoft.com/office/2011/relationships/chartColorStyle" Target="colors285.xml"/><Relationship Id="rId1" Type="http://schemas.microsoft.com/office/2011/relationships/chartStyle" Target="style285.xml"/></Relationships>
</file>

<file path=xl/charts/_rels/chart286.xml.rels><?xml version="1.0" encoding="UTF-8" standalone="yes"?>
<Relationships xmlns="http://schemas.openxmlformats.org/package/2006/relationships"><Relationship Id="rId2" Type="http://schemas.microsoft.com/office/2011/relationships/chartColorStyle" Target="colors286.xml"/><Relationship Id="rId1" Type="http://schemas.microsoft.com/office/2011/relationships/chartStyle" Target="style286.xml"/></Relationships>
</file>

<file path=xl/charts/_rels/chart287.xml.rels><?xml version="1.0" encoding="UTF-8" standalone="yes"?>
<Relationships xmlns="http://schemas.openxmlformats.org/package/2006/relationships"><Relationship Id="rId2" Type="http://schemas.microsoft.com/office/2011/relationships/chartColorStyle" Target="colors287.xml"/><Relationship Id="rId1" Type="http://schemas.microsoft.com/office/2011/relationships/chartStyle" Target="style287.xml"/></Relationships>
</file>

<file path=xl/charts/_rels/chart288.xml.rels><?xml version="1.0" encoding="UTF-8" standalone="yes"?>
<Relationships xmlns="http://schemas.openxmlformats.org/package/2006/relationships"><Relationship Id="rId2" Type="http://schemas.microsoft.com/office/2011/relationships/chartColorStyle" Target="colors288.xml"/><Relationship Id="rId1" Type="http://schemas.microsoft.com/office/2011/relationships/chartStyle" Target="style288.xml"/></Relationships>
</file>

<file path=xl/charts/_rels/chart289.xml.rels><?xml version="1.0" encoding="UTF-8" standalone="yes"?>
<Relationships xmlns="http://schemas.openxmlformats.org/package/2006/relationships"><Relationship Id="rId2" Type="http://schemas.microsoft.com/office/2011/relationships/chartColorStyle" Target="colors289.xml"/><Relationship Id="rId1" Type="http://schemas.microsoft.com/office/2011/relationships/chartStyle" Target="style28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290.xml.rels><?xml version="1.0" encoding="UTF-8" standalone="yes"?>
<Relationships xmlns="http://schemas.openxmlformats.org/package/2006/relationships"><Relationship Id="rId2" Type="http://schemas.microsoft.com/office/2011/relationships/chartColorStyle" Target="colors290.xml"/><Relationship Id="rId1" Type="http://schemas.microsoft.com/office/2011/relationships/chartStyle" Target="style290.xml"/></Relationships>
</file>

<file path=xl/charts/_rels/chart291.xml.rels><?xml version="1.0" encoding="UTF-8" standalone="yes"?>
<Relationships xmlns="http://schemas.openxmlformats.org/package/2006/relationships"><Relationship Id="rId2" Type="http://schemas.microsoft.com/office/2011/relationships/chartColorStyle" Target="colors291.xml"/><Relationship Id="rId1" Type="http://schemas.microsoft.com/office/2011/relationships/chartStyle" Target="style291.xml"/></Relationships>
</file>

<file path=xl/charts/_rels/chart292.xml.rels><?xml version="1.0" encoding="UTF-8" standalone="yes"?>
<Relationships xmlns="http://schemas.openxmlformats.org/package/2006/relationships"><Relationship Id="rId2" Type="http://schemas.microsoft.com/office/2011/relationships/chartColorStyle" Target="colors292.xml"/><Relationship Id="rId1" Type="http://schemas.microsoft.com/office/2011/relationships/chartStyle" Target="style292.xml"/></Relationships>
</file>

<file path=xl/charts/_rels/chart293.xml.rels><?xml version="1.0" encoding="UTF-8" standalone="yes"?>
<Relationships xmlns="http://schemas.openxmlformats.org/package/2006/relationships"><Relationship Id="rId2" Type="http://schemas.microsoft.com/office/2011/relationships/chartColorStyle" Target="colors293.xml"/><Relationship Id="rId1" Type="http://schemas.microsoft.com/office/2011/relationships/chartStyle" Target="style293.xml"/></Relationships>
</file>

<file path=xl/charts/_rels/chart294.xml.rels><?xml version="1.0" encoding="UTF-8" standalone="yes"?>
<Relationships xmlns="http://schemas.openxmlformats.org/package/2006/relationships"><Relationship Id="rId2" Type="http://schemas.microsoft.com/office/2011/relationships/chartColorStyle" Target="colors294.xml"/><Relationship Id="rId1" Type="http://schemas.microsoft.com/office/2011/relationships/chartStyle" Target="style294.xml"/></Relationships>
</file>

<file path=xl/charts/_rels/chart295.xml.rels><?xml version="1.0" encoding="UTF-8" standalone="yes"?>
<Relationships xmlns="http://schemas.openxmlformats.org/package/2006/relationships"><Relationship Id="rId2" Type="http://schemas.microsoft.com/office/2011/relationships/chartColorStyle" Target="colors295.xml"/><Relationship Id="rId1" Type="http://schemas.microsoft.com/office/2011/relationships/chartStyle" Target="style295.xml"/></Relationships>
</file>

<file path=xl/charts/_rels/chart296.xml.rels><?xml version="1.0" encoding="UTF-8" standalone="yes"?>
<Relationships xmlns="http://schemas.openxmlformats.org/package/2006/relationships"><Relationship Id="rId2" Type="http://schemas.microsoft.com/office/2011/relationships/chartColorStyle" Target="colors296.xml"/><Relationship Id="rId1" Type="http://schemas.microsoft.com/office/2011/relationships/chartStyle" Target="style296.xml"/></Relationships>
</file>

<file path=xl/charts/_rels/chart297.xml.rels><?xml version="1.0" encoding="UTF-8" standalone="yes"?>
<Relationships xmlns="http://schemas.openxmlformats.org/package/2006/relationships"><Relationship Id="rId2" Type="http://schemas.microsoft.com/office/2011/relationships/chartColorStyle" Target="colors297.xml"/><Relationship Id="rId1" Type="http://schemas.microsoft.com/office/2011/relationships/chartStyle" Target="style297.xml"/></Relationships>
</file>

<file path=xl/charts/_rels/chart298.xml.rels><?xml version="1.0" encoding="UTF-8" standalone="yes"?>
<Relationships xmlns="http://schemas.openxmlformats.org/package/2006/relationships"><Relationship Id="rId2" Type="http://schemas.microsoft.com/office/2011/relationships/chartColorStyle" Target="colors298.xml"/><Relationship Id="rId1" Type="http://schemas.microsoft.com/office/2011/relationships/chartStyle" Target="style298.xml"/></Relationships>
</file>

<file path=xl/charts/_rels/chart299.xml.rels><?xml version="1.0" encoding="UTF-8" standalone="yes"?>
<Relationships xmlns="http://schemas.openxmlformats.org/package/2006/relationships"><Relationship Id="rId2" Type="http://schemas.microsoft.com/office/2011/relationships/chartColorStyle" Target="colors299.xml"/><Relationship Id="rId1" Type="http://schemas.microsoft.com/office/2011/relationships/chartStyle" Target="style29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00.xml.rels><?xml version="1.0" encoding="UTF-8" standalone="yes"?>
<Relationships xmlns="http://schemas.openxmlformats.org/package/2006/relationships"><Relationship Id="rId2" Type="http://schemas.microsoft.com/office/2011/relationships/chartColorStyle" Target="colors300.xml"/><Relationship Id="rId1" Type="http://schemas.microsoft.com/office/2011/relationships/chartStyle" Target="style300.xml"/></Relationships>
</file>

<file path=xl/charts/_rels/chart301.xml.rels><?xml version="1.0" encoding="UTF-8" standalone="yes"?>
<Relationships xmlns="http://schemas.openxmlformats.org/package/2006/relationships"><Relationship Id="rId2" Type="http://schemas.microsoft.com/office/2011/relationships/chartColorStyle" Target="colors301.xml"/><Relationship Id="rId1" Type="http://schemas.microsoft.com/office/2011/relationships/chartStyle" Target="style301.xml"/></Relationships>
</file>

<file path=xl/charts/_rels/chart302.xml.rels><?xml version="1.0" encoding="UTF-8" standalone="yes"?>
<Relationships xmlns="http://schemas.openxmlformats.org/package/2006/relationships"><Relationship Id="rId2" Type="http://schemas.microsoft.com/office/2011/relationships/chartColorStyle" Target="colors302.xml"/><Relationship Id="rId1" Type="http://schemas.microsoft.com/office/2011/relationships/chartStyle" Target="style302.xml"/></Relationships>
</file>

<file path=xl/charts/_rels/chart303.xml.rels><?xml version="1.0" encoding="UTF-8" standalone="yes"?>
<Relationships xmlns="http://schemas.openxmlformats.org/package/2006/relationships"><Relationship Id="rId2" Type="http://schemas.microsoft.com/office/2011/relationships/chartColorStyle" Target="colors303.xml"/><Relationship Id="rId1" Type="http://schemas.microsoft.com/office/2011/relationships/chartStyle" Target="style303.xml"/></Relationships>
</file>

<file path=xl/charts/_rels/chart304.xml.rels><?xml version="1.0" encoding="UTF-8" standalone="yes"?>
<Relationships xmlns="http://schemas.openxmlformats.org/package/2006/relationships"><Relationship Id="rId2" Type="http://schemas.microsoft.com/office/2011/relationships/chartColorStyle" Target="colors304.xml"/><Relationship Id="rId1" Type="http://schemas.microsoft.com/office/2011/relationships/chartStyle" Target="style304.xml"/></Relationships>
</file>

<file path=xl/charts/_rels/chart305.xml.rels><?xml version="1.0" encoding="UTF-8" standalone="yes"?>
<Relationships xmlns="http://schemas.openxmlformats.org/package/2006/relationships"><Relationship Id="rId2" Type="http://schemas.microsoft.com/office/2011/relationships/chartColorStyle" Target="colors305.xml"/><Relationship Id="rId1" Type="http://schemas.microsoft.com/office/2011/relationships/chartStyle" Target="style305.xml"/></Relationships>
</file>

<file path=xl/charts/_rels/chart306.xml.rels><?xml version="1.0" encoding="UTF-8" standalone="yes"?>
<Relationships xmlns="http://schemas.openxmlformats.org/package/2006/relationships"><Relationship Id="rId2" Type="http://schemas.microsoft.com/office/2011/relationships/chartColorStyle" Target="colors306.xml"/><Relationship Id="rId1" Type="http://schemas.microsoft.com/office/2011/relationships/chartStyle" Target="style306.xml"/></Relationships>
</file>

<file path=xl/charts/_rels/chart307.xml.rels><?xml version="1.0" encoding="UTF-8" standalone="yes"?>
<Relationships xmlns="http://schemas.openxmlformats.org/package/2006/relationships"><Relationship Id="rId2" Type="http://schemas.microsoft.com/office/2011/relationships/chartColorStyle" Target="colors307.xml"/><Relationship Id="rId1" Type="http://schemas.microsoft.com/office/2011/relationships/chartStyle" Target="style307.xml"/></Relationships>
</file>

<file path=xl/charts/_rels/chart308.xml.rels><?xml version="1.0" encoding="UTF-8" standalone="yes"?>
<Relationships xmlns="http://schemas.openxmlformats.org/package/2006/relationships"><Relationship Id="rId2" Type="http://schemas.microsoft.com/office/2011/relationships/chartColorStyle" Target="colors308.xml"/><Relationship Id="rId1" Type="http://schemas.microsoft.com/office/2011/relationships/chartStyle" Target="style308.xml"/></Relationships>
</file>

<file path=xl/charts/_rels/chart309.xml.rels><?xml version="1.0" encoding="UTF-8" standalone="yes"?>
<Relationships xmlns="http://schemas.openxmlformats.org/package/2006/relationships"><Relationship Id="rId2" Type="http://schemas.microsoft.com/office/2011/relationships/chartColorStyle" Target="colors309.xml"/><Relationship Id="rId1" Type="http://schemas.microsoft.com/office/2011/relationships/chartStyle" Target="style30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10.xml.rels><?xml version="1.0" encoding="UTF-8" standalone="yes"?>
<Relationships xmlns="http://schemas.openxmlformats.org/package/2006/relationships"><Relationship Id="rId2" Type="http://schemas.microsoft.com/office/2011/relationships/chartColorStyle" Target="colors310.xml"/><Relationship Id="rId1" Type="http://schemas.microsoft.com/office/2011/relationships/chartStyle" Target="style310.xml"/></Relationships>
</file>

<file path=xl/charts/_rels/chart311.xml.rels><?xml version="1.0" encoding="UTF-8" standalone="yes"?>
<Relationships xmlns="http://schemas.openxmlformats.org/package/2006/relationships"><Relationship Id="rId2" Type="http://schemas.microsoft.com/office/2011/relationships/chartColorStyle" Target="colors311.xml"/><Relationship Id="rId1" Type="http://schemas.microsoft.com/office/2011/relationships/chartStyle" Target="style311.xml"/></Relationships>
</file>

<file path=xl/charts/_rels/chart312.xml.rels><?xml version="1.0" encoding="UTF-8" standalone="yes"?>
<Relationships xmlns="http://schemas.openxmlformats.org/package/2006/relationships"><Relationship Id="rId2" Type="http://schemas.microsoft.com/office/2011/relationships/chartColorStyle" Target="colors312.xml"/><Relationship Id="rId1" Type="http://schemas.microsoft.com/office/2011/relationships/chartStyle" Target="style312.xml"/></Relationships>
</file>

<file path=xl/charts/_rels/chart313.xml.rels><?xml version="1.0" encoding="UTF-8" standalone="yes"?>
<Relationships xmlns="http://schemas.openxmlformats.org/package/2006/relationships"><Relationship Id="rId2" Type="http://schemas.microsoft.com/office/2011/relationships/chartColorStyle" Target="colors313.xml"/><Relationship Id="rId1" Type="http://schemas.microsoft.com/office/2011/relationships/chartStyle" Target="style313.xml"/></Relationships>
</file>

<file path=xl/charts/_rels/chart314.xml.rels><?xml version="1.0" encoding="UTF-8" standalone="yes"?>
<Relationships xmlns="http://schemas.openxmlformats.org/package/2006/relationships"><Relationship Id="rId2" Type="http://schemas.microsoft.com/office/2011/relationships/chartColorStyle" Target="colors314.xml"/><Relationship Id="rId1" Type="http://schemas.microsoft.com/office/2011/relationships/chartStyle" Target="style314.xml"/></Relationships>
</file>

<file path=xl/charts/_rels/chart315.xml.rels><?xml version="1.0" encoding="UTF-8" standalone="yes"?>
<Relationships xmlns="http://schemas.openxmlformats.org/package/2006/relationships"><Relationship Id="rId2" Type="http://schemas.microsoft.com/office/2011/relationships/chartColorStyle" Target="colors315.xml"/><Relationship Id="rId1" Type="http://schemas.microsoft.com/office/2011/relationships/chartStyle" Target="style315.xml"/></Relationships>
</file>

<file path=xl/charts/_rels/chart316.xml.rels><?xml version="1.0" encoding="UTF-8" standalone="yes"?>
<Relationships xmlns="http://schemas.openxmlformats.org/package/2006/relationships"><Relationship Id="rId2" Type="http://schemas.microsoft.com/office/2011/relationships/chartColorStyle" Target="colors316.xml"/><Relationship Id="rId1" Type="http://schemas.microsoft.com/office/2011/relationships/chartStyle" Target="style316.xml"/></Relationships>
</file>

<file path=xl/charts/_rels/chart317.xml.rels><?xml version="1.0" encoding="UTF-8" standalone="yes"?>
<Relationships xmlns="http://schemas.openxmlformats.org/package/2006/relationships"><Relationship Id="rId2" Type="http://schemas.microsoft.com/office/2011/relationships/chartColorStyle" Target="colors317.xml"/><Relationship Id="rId1" Type="http://schemas.microsoft.com/office/2011/relationships/chartStyle" Target="style317.xml"/></Relationships>
</file>

<file path=xl/charts/_rels/chart318.xml.rels><?xml version="1.0" encoding="UTF-8" standalone="yes"?>
<Relationships xmlns="http://schemas.openxmlformats.org/package/2006/relationships"><Relationship Id="rId2" Type="http://schemas.microsoft.com/office/2011/relationships/chartColorStyle" Target="colors318.xml"/><Relationship Id="rId1" Type="http://schemas.microsoft.com/office/2011/relationships/chartStyle" Target="style318.xml"/></Relationships>
</file>

<file path=xl/charts/_rels/chart319.xml.rels><?xml version="1.0" encoding="UTF-8" standalone="yes"?>
<Relationships xmlns="http://schemas.openxmlformats.org/package/2006/relationships"><Relationship Id="rId2" Type="http://schemas.microsoft.com/office/2011/relationships/chartColorStyle" Target="colors319.xml"/><Relationship Id="rId1" Type="http://schemas.microsoft.com/office/2011/relationships/chartStyle" Target="style31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20.xml.rels><?xml version="1.0" encoding="UTF-8" standalone="yes"?>
<Relationships xmlns="http://schemas.openxmlformats.org/package/2006/relationships"><Relationship Id="rId2" Type="http://schemas.microsoft.com/office/2011/relationships/chartColorStyle" Target="colors320.xml"/><Relationship Id="rId1" Type="http://schemas.microsoft.com/office/2011/relationships/chartStyle" Target="style320.xml"/></Relationships>
</file>

<file path=xl/charts/_rels/chart321.xml.rels><?xml version="1.0" encoding="UTF-8" standalone="yes"?>
<Relationships xmlns="http://schemas.openxmlformats.org/package/2006/relationships"><Relationship Id="rId2" Type="http://schemas.microsoft.com/office/2011/relationships/chartColorStyle" Target="colors321.xml"/><Relationship Id="rId1" Type="http://schemas.microsoft.com/office/2011/relationships/chartStyle" Target="style321.xml"/></Relationships>
</file>

<file path=xl/charts/_rels/chart322.xml.rels><?xml version="1.0" encoding="UTF-8" standalone="yes"?>
<Relationships xmlns="http://schemas.openxmlformats.org/package/2006/relationships"><Relationship Id="rId2" Type="http://schemas.microsoft.com/office/2011/relationships/chartColorStyle" Target="colors322.xml"/><Relationship Id="rId1" Type="http://schemas.microsoft.com/office/2011/relationships/chartStyle" Target="style322.xml"/></Relationships>
</file>

<file path=xl/charts/_rels/chart323.xml.rels><?xml version="1.0" encoding="UTF-8" standalone="yes"?>
<Relationships xmlns="http://schemas.openxmlformats.org/package/2006/relationships"><Relationship Id="rId2" Type="http://schemas.microsoft.com/office/2011/relationships/chartColorStyle" Target="colors323.xml"/><Relationship Id="rId1" Type="http://schemas.microsoft.com/office/2011/relationships/chartStyle" Target="style323.xml"/></Relationships>
</file>

<file path=xl/charts/_rels/chart324.xml.rels><?xml version="1.0" encoding="UTF-8" standalone="yes"?>
<Relationships xmlns="http://schemas.openxmlformats.org/package/2006/relationships"><Relationship Id="rId2" Type="http://schemas.microsoft.com/office/2011/relationships/chartColorStyle" Target="colors324.xml"/><Relationship Id="rId1" Type="http://schemas.microsoft.com/office/2011/relationships/chartStyle" Target="style324.xml"/></Relationships>
</file>

<file path=xl/charts/_rels/chart325.xml.rels><?xml version="1.0" encoding="UTF-8" standalone="yes"?>
<Relationships xmlns="http://schemas.openxmlformats.org/package/2006/relationships"><Relationship Id="rId2" Type="http://schemas.microsoft.com/office/2011/relationships/chartColorStyle" Target="colors325.xml"/><Relationship Id="rId1" Type="http://schemas.microsoft.com/office/2011/relationships/chartStyle" Target="style325.xml"/></Relationships>
</file>

<file path=xl/charts/_rels/chart326.xml.rels><?xml version="1.0" encoding="UTF-8" standalone="yes"?>
<Relationships xmlns="http://schemas.openxmlformats.org/package/2006/relationships"><Relationship Id="rId2" Type="http://schemas.microsoft.com/office/2011/relationships/chartColorStyle" Target="colors326.xml"/><Relationship Id="rId1" Type="http://schemas.microsoft.com/office/2011/relationships/chartStyle" Target="style326.xml"/></Relationships>
</file>

<file path=xl/charts/_rels/chart327.xml.rels><?xml version="1.0" encoding="UTF-8" standalone="yes"?>
<Relationships xmlns="http://schemas.openxmlformats.org/package/2006/relationships"><Relationship Id="rId2" Type="http://schemas.microsoft.com/office/2011/relationships/chartColorStyle" Target="colors327.xml"/><Relationship Id="rId1" Type="http://schemas.microsoft.com/office/2011/relationships/chartStyle" Target="style327.xml"/></Relationships>
</file>

<file path=xl/charts/_rels/chart328.xml.rels><?xml version="1.0" encoding="UTF-8" standalone="yes"?>
<Relationships xmlns="http://schemas.openxmlformats.org/package/2006/relationships"><Relationship Id="rId2" Type="http://schemas.microsoft.com/office/2011/relationships/chartColorStyle" Target="colors328.xml"/><Relationship Id="rId1" Type="http://schemas.microsoft.com/office/2011/relationships/chartStyle" Target="style328.xml"/></Relationships>
</file>

<file path=xl/charts/_rels/chart329.xml.rels><?xml version="1.0" encoding="UTF-8" standalone="yes"?>
<Relationships xmlns="http://schemas.openxmlformats.org/package/2006/relationships"><Relationship Id="rId2" Type="http://schemas.microsoft.com/office/2011/relationships/chartColorStyle" Target="colors329.xml"/><Relationship Id="rId1" Type="http://schemas.microsoft.com/office/2011/relationships/chartStyle" Target="style3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30.xml.rels><?xml version="1.0" encoding="UTF-8" standalone="yes"?>
<Relationships xmlns="http://schemas.openxmlformats.org/package/2006/relationships"><Relationship Id="rId2" Type="http://schemas.microsoft.com/office/2011/relationships/chartColorStyle" Target="colors330.xml"/><Relationship Id="rId1" Type="http://schemas.microsoft.com/office/2011/relationships/chartStyle" Target="style330.xml"/></Relationships>
</file>

<file path=xl/charts/_rels/chart331.xml.rels><?xml version="1.0" encoding="UTF-8" standalone="yes"?>
<Relationships xmlns="http://schemas.openxmlformats.org/package/2006/relationships"><Relationship Id="rId2" Type="http://schemas.microsoft.com/office/2011/relationships/chartColorStyle" Target="colors331.xml"/><Relationship Id="rId1" Type="http://schemas.microsoft.com/office/2011/relationships/chartStyle" Target="style331.xml"/></Relationships>
</file>

<file path=xl/charts/_rels/chart332.xml.rels><?xml version="1.0" encoding="UTF-8" standalone="yes"?>
<Relationships xmlns="http://schemas.openxmlformats.org/package/2006/relationships"><Relationship Id="rId2" Type="http://schemas.microsoft.com/office/2011/relationships/chartColorStyle" Target="colors332.xml"/><Relationship Id="rId1" Type="http://schemas.microsoft.com/office/2011/relationships/chartStyle" Target="style332.xml"/></Relationships>
</file>

<file path=xl/charts/_rels/chart333.xml.rels><?xml version="1.0" encoding="UTF-8" standalone="yes"?>
<Relationships xmlns="http://schemas.openxmlformats.org/package/2006/relationships"><Relationship Id="rId2" Type="http://schemas.microsoft.com/office/2011/relationships/chartColorStyle" Target="colors333.xml"/><Relationship Id="rId1" Type="http://schemas.microsoft.com/office/2011/relationships/chartStyle" Target="style333.xml"/></Relationships>
</file>

<file path=xl/charts/_rels/chart334.xml.rels><?xml version="1.0" encoding="UTF-8" standalone="yes"?>
<Relationships xmlns="http://schemas.openxmlformats.org/package/2006/relationships"><Relationship Id="rId2" Type="http://schemas.microsoft.com/office/2011/relationships/chartColorStyle" Target="colors334.xml"/><Relationship Id="rId1" Type="http://schemas.microsoft.com/office/2011/relationships/chartStyle" Target="style334.xml"/></Relationships>
</file>

<file path=xl/charts/_rels/chart335.xml.rels><?xml version="1.0" encoding="UTF-8" standalone="yes"?>
<Relationships xmlns="http://schemas.openxmlformats.org/package/2006/relationships"><Relationship Id="rId2" Type="http://schemas.microsoft.com/office/2011/relationships/chartColorStyle" Target="colors335.xml"/><Relationship Id="rId1" Type="http://schemas.microsoft.com/office/2011/relationships/chartStyle" Target="style335.xml"/></Relationships>
</file>

<file path=xl/charts/_rels/chart336.xml.rels><?xml version="1.0" encoding="UTF-8" standalone="yes"?>
<Relationships xmlns="http://schemas.openxmlformats.org/package/2006/relationships"><Relationship Id="rId2" Type="http://schemas.microsoft.com/office/2011/relationships/chartColorStyle" Target="colors336.xml"/><Relationship Id="rId1" Type="http://schemas.microsoft.com/office/2011/relationships/chartStyle" Target="style336.xml"/></Relationships>
</file>

<file path=xl/charts/_rels/chart337.xml.rels><?xml version="1.0" encoding="UTF-8" standalone="yes"?>
<Relationships xmlns="http://schemas.openxmlformats.org/package/2006/relationships"><Relationship Id="rId2" Type="http://schemas.microsoft.com/office/2011/relationships/chartColorStyle" Target="colors337.xml"/><Relationship Id="rId1" Type="http://schemas.microsoft.com/office/2011/relationships/chartStyle" Target="style337.xml"/></Relationships>
</file>

<file path=xl/charts/_rels/chart338.xml.rels><?xml version="1.0" encoding="UTF-8" standalone="yes"?>
<Relationships xmlns="http://schemas.openxmlformats.org/package/2006/relationships"><Relationship Id="rId2" Type="http://schemas.microsoft.com/office/2011/relationships/chartColorStyle" Target="colors338.xml"/><Relationship Id="rId1" Type="http://schemas.microsoft.com/office/2011/relationships/chartStyle" Target="style338.xml"/></Relationships>
</file>

<file path=xl/charts/_rels/chart339.xml.rels><?xml version="1.0" encoding="UTF-8" standalone="yes"?>
<Relationships xmlns="http://schemas.openxmlformats.org/package/2006/relationships"><Relationship Id="rId2" Type="http://schemas.microsoft.com/office/2011/relationships/chartColorStyle" Target="colors339.xml"/><Relationship Id="rId1" Type="http://schemas.microsoft.com/office/2011/relationships/chartStyle" Target="style33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40.xml.rels><?xml version="1.0" encoding="UTF-8" standalone="yes"?>
<Relationships xmlns="http://schemas.openxmlformats.org/package/2006/relationships"><Relationship Id="rId2" Type="http://schemas.microsoft.com/office/2011/relationships/chartColorStyle" Target="colors340.xml"/><Relationship Id="rId1" Type="http://schemas.microsoft.com/office/2011/relationships/chartStyle" Target="style340.xml"/></Relationships>
</file>

<file path=xl/charts/_rels/chart341.xml.rels><?xml version="1.0" encoding="UTF-8" standalone="yes"?>
<Relationships xmlns="http://schemas.openxmlformats.org/package/2006/relationships"><Relationship Id="rId2" Type="http://schemas.microsoft.com/office/2011/relationships/chartColorStyle" Target="colors341.xml"/><Relationship Id="rId1" Type="http://schemas.microsoft.com/office/2011/relationships/chartStyle" Target="style341.xml"/></Relationships>
</file>

<file path=xl/charts/_rels/chart342.xml.rels><?xml version="1.0" encoding="UTF-8" standalone="yes"?>
<Relationships xmlns="http://schemas.openxmlformats.org/package/2006/relationships"><Relationship Id="rId2" Type="http://schemas.microsoft.com/office/2011/relationships/chartColorStyle" Target="colors342.xml"/><Relationship Id="rId1" Type="http://schemas.microsoft.com/office/2011/relationships/chartStyle" Target="style342.xml"/></Relationships>
</file>

<file path=xl/charts/_rels/chart343.xml.rels><?xml version="1.0" encoding="UTF-8" standalone="yes"?>
<Relationships xmlns="http://schemas.openxmlformats.org/package/2006/relationships"><Relationship Id="rId2" Type="http://schemas.microsoft.com/office/2011/relationships/chartColorStyle" Target="colors343.xml"/><Relationship Id="rId1" Type="http://schemas.microsoft.com/office/2011/relationships/chartStyle" Target="style34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ORIG!$E$4:$E$27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ORIG!$L$4:$L$27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8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8.7793814432989681</c:v>
                </c:pt>
                <c:pt idx="8">
                  <c:v>8.68041237113402</c:v>
                </c:pt>
                <c:pt idx="9">
                  <c:v>9.0724123711340194</c:v>
                </c:pt>
                <c:pt idx="10">
                  <c:v>9.4164123711340189</c:v>
                </c:pt>
                <c:pt idx="11">
                  <c:v>9.8684123711340188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9.8969072164948457</c:v>
                </c:pt>
                <c:pt idx="16">
                  <c:v>4.7422680412371134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F-4DB8-A9EE-E26A4252A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7-4559-8717-E0F303E91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SN2B!$E$4:$E$27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SN2B!$Q$4:$Q$27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0.88377025036818768</c:v>
                </c:pt>
                <c:pt idx="11">
                  <c:v>1.1102857142857145</c:v>
                </c:pt>
                <c:pt idx="12">
                  <c:v>0.98</c:v>
                </c:pt>
                <c:pt idx="13">
                  <c:v>0.8102857142857145</c:v>
                </c:pt>
                <c:pt idx="14">
                  <c:v>0.99714285714285711</c:v>
                </c:pt>
                <c:pt idx="15">
                  <c:v>0.41428571428571437</c:v>
                </c:pt>
                <c:pt idx="16">
                  <c:v>4.9788571428571426</c:v>
                </c:pt>
                <c:pt idx="17">
                  <c:v>2.9262857142857137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6B-437B-8BA4-396A6CAAF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SN2B!$F$4:$F$27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5-402B-B522-B62AD19C9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SN2B!$S$4:$S$27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0.21086758173784959</c:v>
                </c:pt>
                <c:pt idx="11">
                  <c:v>0.26491417142857149</c:v>
                </c:pt>
                <c:pt idx="12">
                  <c:v>0.23382800000000001</c:v>
                </c:pt>
                <c:pt idx="13">
                  <c:v>0.19333417142857148</c:v>
                </c:pt>
                <c:pt idx="14">
                  <c:v>0.23791828571428572</c:v>
                </c:pt>
                <c:pt idx="15">
                  <c:v>9.8848571428571452E-2</c:v>
                </c:pt>
                <c:pt idx="16">
                  <c:v>1.8934593714285715</c:v>
                </c:pt>
                <c:pt idx="17">
                  <c:v>1.112866457142857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0-42F3-B593-DCD43316D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SN2B!$R$4:$R$27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A-4A9C-8077-101128633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SN2B!$G$4:$G$27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5-447E-915F-06DABFA8A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SN2B!$N$4:$N$27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3-4B9D-BDE0-CBDFBCB1725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SN2B!$E$4:$E$27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SN2B!$R$4:$R$27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3-4B9D-BDE0-CBDFBCB17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SN3B!$E$4:$E$27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SN3B!$L$4:$L$27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9.1452135493372602</c:v>
                </c:pt>
                <c:pt idx="8">
                  <c:v>9.8772135493372595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4.8453608247422677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8-4991-9F0E-D17EB8785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SN3B!$E$4:$E$27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SN3B!$Q$4:$Q$27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1.570356406480117</c:v>
                </c:pt>
                <c:pt idx="10">
                  <c:v>2.0591428571428567</c:v>
                </c:pt>
                <c:pt idx="11">
                  <c:v>2.3445714285714292</c:v>
                </c:pt>
                <c:pt idx="12">
                  <c:v>2.33</c:v>
                </c:pt>
                <c:pt idx="13">
                  <c:v>2.0445714285714289</c:v>
                </c:pt>
                <c:pt idx="14">
                  <c:v>2.1542857142857139</c:v>
                </c:pt>
                <c:pt idx="15">
                  <c:v>1.3785714285714286</c:v>
                </c:pt>
                <c:pt idx="16">
                  <c:v>5.4417142857142853</c:v>
                </c:pt>
                <c:pt idx="17">
                  <c:v>3.0805714285714281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F-4F42-9DB1-22D88BEAB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SN3B!$E$4:$E$27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SN3B!$F$4:$F$27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8-4ED2-85F7-6C96B5EF1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SN3B!$E$4:$E$27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SN3B!$S$4:$S$27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0.37468703858615593</c:v>
                </c:pt>
                <c:pt idx="10">
                  <c:v>0.49131148571428562</c:v>
                </c:pt>
                <c:pt idx="11">
                  <c:v>0.55941474285714299</c:v>
                </c:pt>
                <c:pt idx="12">
                  <c:v>0.55593800000000004</c:v>
                </c:pt>
                <c:pt idx="13">
                  <c:v>0.48783474285714296</c:v>
                </c:pt>
                <c:pt idx="14">
                  <c:v>0.51401257142857137</c:v>
                </c:pt>
                <c:pt idx="15">
                  <c:v>0.32892714285714286</c:v>
                </c:pt>
                <c:pt idx="16">
                  <c:v>2.069483942857143</c:v>
                </c:pt>
                <c:pt idx="17">
                  <c:v>1.1715413142857143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E-4519-92A6-8B810CB86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1.7684138488669634</c:v>
                </c:pt>
                <c:pt idx="17">
                  <c:v>0.70568245846377353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F-4B07-A70E-2881CE6FB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SN3B!$E$4:$E$27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SN3B!$R$4:$R$27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D-4803-BD6F-3DD652C01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SN3B!$E$4:$E$27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SN3B!$G$4:$G$27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6-4A3E-9C84-E75827E4B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SN3B!$E$4:$E$27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SN3B!$N$4:$N$27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0-4A21-8B39-79B7F4290C5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SN3B!$E$4:$E$27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SN3B!$R$4:$R$27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0-4A21-8B39-79B7F4290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SN4B!$E$4:$E$27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SN4B!$L$4:$L$27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9.4392577319587616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4.8453608247422677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3-4D8A-B207-A74938301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SN4B!$E$4:$E$27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SN4B!$Q$4:$Q$27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0.85525773195876154</c:v>
                </c:pt>
                <c:pt idx="9">
                  <c:v>2.7680000000000011</c:v>
                </c:pt>
                <c:pt idx="10">
                  <c:v>3.476</c:v>
                </c:pt>
                <c:pt idx="11">
                  <c:v>3.9080000000000013</c:v>
                </c:pt>
                <c:pt idx="12">
                  <c:v>4.0400000000000009</c:v>
                </c:pt>
                <c:pt idx="13">
                  <c:v>3.6080000000000014</c:v>
                </c:pt>
                <c:pt idx="14">
                  <c:v>3.62</c:v>
                </c:pt>
                <c:pt idx="15">
                  <c:v>2.6000000000000005</c:v>
                </c:pt>
                <c:pt idx="16">
                  <c:v>6.0280000000000005</c:v>
                </c:pt>
                <c:pt idx="17">
                  <c:v>3.2759999999999994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6-4066-A7D5-CA9727118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SN4B!$E$4:$E$27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SN4B!$F$4:$F$27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3-4B73-AB55-25DFFF865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SN4B!$E$4:$E$27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SN4B!$S$4:$S$27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0.20406449484536052</c:v>
                </c:pt>
                <c:pt idx="9">
                  <c:v>0.66044480000000028</c:v>
                </c:pt>
                <c:pt idx="10">
                  <c:v>0.82937360000000004</c:v>
                </c:pt>
                <c:pt idx="11">
                  <c:v>0.9324488000000003</c:v>
                </c:pt>
                <c:pt idx="12">
                  <c:v>0.96394400000000025</c:v>
                </c:pt>
                <c:pt idx="13">
                  <c:v>0.86086880000000032</c:v>
                </c:pt>
                <c:pt idx="14">
                  <c:v>0.86373200000000006</c:v>
                </c:pt>
                <c:pt idx="15">
                  <c:v>0.62036000000000013</c:v>
                </c:pt>
                <c:pt idx="16">
                  <c:v>2.2924484000000005</c:v>
                </c:pt>
                <c:pt idx="17">
                  <c:v>1.2458627999999998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C-45D9-8660-C46994B7B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SN4B!$E$4:$E$27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SN4B!$R$4:$R$27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E-4207-8592-0BE873A19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SN4B!$E$4:$E$27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SN4B!$G$4:$G$27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7-43D8-AAC5-3D715374F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SN4B!$E$4:$E$27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SN4B!$N$4:$N$27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3-41BD-9043-81F7D88E5F7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SN4B!$E$4:$E$27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SN4B!$R$4:$R$27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3-41BD-9043-81F7D88E5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A-428E-A949-AC8CA0A94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SN5B!$E$4:$E$27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SN5B!$L$4:$L$27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9.5935434462444764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4.8453608247422677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3-408C-9827-CA92CECC5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SN5B!$E$4:$E$27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SN5B!$Q$4:$Q$27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1.3695434462444762</c:v>
                </c:pt>
                <c:pt idx="9">
                  <c:v>2.7337142857142864</c:v>
                </c:pt>
                <c:pt idx="10">
                  <c:v>2.9217142857142857</c:v>
                </c:pt>
                <c:pt idx="11">
                  <c:v>3.4308571428571435</c:v>
                </c:pt>
                <c:pt idx="12">
                  <c:v>1.9400000000000004</c:v>
                </c:pt>
                <c:pt idx="13">
                  <c:v>1.4308571428571435</c:v>
                </c:pt>
                <c:pt idx="14">
                  <c:v>3.0914285714285716</c:v>
                </c:pt>
                <c:pt idx="15">
                  <c:v>3.2428571428571429</c:v>
                </c:pt>
                <c:pt idx="16">
                  <c:v>6.3365714285714292</c:v>
                </c:pt>
                <c:pt idx="17">
                  <c:v>3.3788571428571421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4-437E-BB4A-02411FA6E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SN5B!$E$4:$E$27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SN5B!$F$4:$F$27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7-4505-BD5E-7684CCD59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SN5B!$E$4:$E$27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SN5B!$S$4:$S$27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0.32677306627393204</c:v>
                </c:pt>
                <c:pt idx="9">
                  <c:v>0.65226422857142874</c:v>
                </c:pt>
                <c:pt idx="10">
                  <c:v>0.69712102857142855</c:v>
                </c:pt>
                <c:pt idx="11">
                  <c:v>0.81860251428571451</c:v>
                </c:pt>
                <c:pt idx="12">
                  <c:v>0.46288400000000013</c:v>
                </c:pt>
                <c:pt idx="13">
                  <c:v>0.34140251428571444</c:v>
                </c:pt>
                <c:pt idx="14">
                  <c:v>0.73761485714285724</c:v>
                </c:pt>
                <c:pt idx="15">
                  <c:v>0.77374571428571426</c:v>
                </c:pt>
                <c:pt idx="16">
                  <c:v>2.4097981142857146</c:v>
                </c:pt>
                <c:pt idx="17">
                  <c:v>1.2849793714285713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6-4A27-A07C-FF13956C3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SN5B!$E$4:$E$27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SN5B!$R$4:$R$27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5-4E76-ABEF-B2961B7C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SN5B!$E$4:$E$27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SN5B!$G$4:$G$27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0-40F7-8F0D-9DD72A524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SN5B!$E$4:$E$27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SN5B!$N$4:$N$27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9-4974-8DC4-D913CA83A7A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SN5B!$E$4:$E$27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SN5B!$R$4:$R$27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9-4974-8DC4-D913CA83A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SN6B!$E$4:$E$27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SN6B!$L$4:$L$27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9.6861148748159049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4.8453608247422677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6-4C27-93A0-CC3A29E3F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SN6B!$E$4:$E$27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SN6B!$Q$4:$Q$27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1.6781148748159045</c:v>
                </c:pt>
                <c:pt idx="9">
                  <c:v>2.0731428571428578</c:v>
                </c:pt>
                <c:pt idx="10">
                  <c:v>3.3691428571428563</c:v>
                </c:pt>
                <c:pt idx="11">
                  <c:v>1.9245714285714284</c:v>
                </c:pt>
                <c:pt idx="12">
                  <c:v>1.4799999999999995</c:v>
                </c:pt>
                <c:pt idx="13">
                  <c:v>0.92457142857142838</c:v>
                </c:pt>
                <c:pt idx="14">
                  <c:v>3.5542857142857134</c:v>
                </c:pt>
                <c:pt idx="15">
                  <c:v>3.6285714285714281</c:v>
                </c:pt>
                <c:pt idx="16">
                  <c:v>6.5217142857142854</c:v>
                </c:pt>
                <c:pt idx="17">
                  <c:v>3.4405714285714279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1-4BCC-964A-8BE5761C4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SN6B!$E$4:$E$27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SN6B!$F$4:$F$27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9-46CD-8A2B-5CCE06807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E-444B-8142-4DCFD78C5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SN6B!$E$4:$E$27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SN6B!$S$4:$S$27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0.40039820913107482</c:v>
                </c:pt>
                <c:pt idx="9">
                  <c:v>0.49465188571428592</c:v>
                </c:pt>
                <c:pt idx="10">
                  <c:v>0.80387748571428552</c:v>
                </c:pt>
                <c:pt idx="11">
                  <c:v>0.4592027428571428</c:v>
                </c:pt>
                <c:pt idx="12">
                  <c:v>0.35312799999999989</c:v>
                </c:pt>
                <c:pt idx="13">
                  <c:v>0.22060274285714282</c:v>
                </c:pt>
                <c:pt idx="14">
                  <c:v>0.84805257142857127</c:v>
                </c:pt>
                <c:pt idx="15">
                  <c:v>0.8657771428571428</c:v>
                </c:pt>
                <c:pt idx="16">
                  <c:v>2.4802079428571431</c:v>
                </c:pt>
                <c:pt idx="17">
                  <c:v>1.3084493142857141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B-448A-991D-A7A355F34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SN6B!$E$4:$E$27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SN6B!$R$4:$R$27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A-4F31-9A76-E66489951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SN6B!$E$4:$E$27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SN6B!$G$4:$G$27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9-433E-8B96-7844A21BD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SN6B!$E$4:$E$27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SN6B!$N$4:$N$27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3-41F9-BB30-E7036C80876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SN6B!$E$4:$E$27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SN6B!$R$4:$R$27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3-41F9-BB30-E7036C808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SN7B!$E$4:$E$27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SN7B!$L$4:$L$27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9.6244005891016187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4.8453608247422677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2-4146-84DA-448745729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SN7B!$E$4:$E$27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SN7B!$Q$4:$Q$27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1.4724005891016185</c:v>
                </c:pt>
                <c:pt idx="9">
                  <c:v>1.8468571428571434</c:v>
                </c:pt>
                <c:pt idx="10">
                  <c:v>3.0708571428571423</c:v>
                </c:pt>
                <c:pt idx="11">
                  <c:v>1.5954285714285721</c:v>
                </c:pt>
                <c:pt idx="12">
                  <c:v>1.1200000000000001</c:v>
                </c:pt>
                <c:pt idx="13">
                  <c:v>0.59542857142857208</c:v>
                </c:pt>
                <c:pt idx="14">
                  <c:v>3.2457142857142856</c:v>
                </c:pt>
                <c:pt idx="15">
                  <c:v>3.3714285714285719</c:v>
                </c:pt>
                <c:pt idx="16">
                  <c:v>6.3982857142857146</c:v>
                </c:pt>
                <c:pt idx="17">
                  <c:v>3.3994285714285706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3-4AD4-93B1-946DD5492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SN7B!$E$4:$E$27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SN7B!$F$4:$F$27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1-4169-95B6-CC3F5DF8B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SN7B!$E$4:$E$27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SN7B!$S$4:$S$27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0.35131478055964621</c:v>
                </c:pt>
                <c:pt idx="9">
                  <c:v>0.44066011428571444</c:v>
                </c:pt>
                <c:pt idx="10">
                  <c:v>0.73270651428571421</c:v>
                </c:pt>
                <c:pt idx="11">
                  <c:v>0.38066925714285732</c:v>
                </c:pt>
                <c:pt idx="12">
                  <c:v>0.26723200000000003</c:v>
                </c:pt>
                <c:pt idx="13">
                  <c:v>0.14206925714285731</c:v>
                </c:pt>
                <c:pt idx="14">
                  <c:v>0.77442742857142854</c:v>
                </c:pt>
                <c:pt idx="15">
                  <c:v>0.80442285714285733</c:v>
                </c:pt>
                <c:pt idx="16">
                  <c:v>2.4332680571428575</c:v>
                </c:pt>
                <c:pt idx="17">
                  <c:v>1.2928026857142856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C-4FE9-938A-9B4493569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SN7B!$E$4:$E$27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SN7B!$R$4:$R$27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A-49BE-B813-52717B0F2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SN7B!$E$4:$E$27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SN7B!$G$4:$G$27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A-4786-B3C3-1C635598C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C-440E-A3DE-682A6D4C12C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C-440E-A3DE-682A6D4C1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SN7B!$E$4:$E$27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SN7B!$N$4:$N$27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0-4CDF-81B7-3DC379027B0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SN7B!$E$4:$E$27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SN7B!$R$4:$R$27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0-4CDF-81B7-3DC379027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SN8B!$E$4:$E$27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SN8B!$L$4:$L$27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9.4392577319587616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4.8453608247422677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C-4CBE-A44B-94213EBCF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SN8B!$E$4:$E$27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SN8B!$Q$4:$Q$27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0.85525773195876154</c:v>
                </c:pt>
                <c:pt idx="9">
                  <c:v>2.168000000000001</c:v>
                </c:pt>
                <c:pt idx="10">
                  <c:v>2.1760000000000002</c:v>
                </c:pt>
                <c:pt idx="11">
                  <c:v>2.6080000000000014</c:v>
                </c:pt>
                <c:pt idx="12">
                  <c:v>1.0400000000000009</c:v>
                </c:pt>
                <c:pt idx="13">
                  <c:v>0.60800000000000143</c:v>
                </c:pt>
                <c:pt idx="14">
                  <c:v>2.3200000000000003</c:v>
                </c:pt>
                <c:pt idx="15">
                  <c:v>2.6000000000000005</c:v>
                </c:pt>
                <c:pt idx="16">
                  <c:v>6.0280000000000005</c:v>
                </c:pt>
                <c:pt idx="17">
                  <c:v>3.2759999999999994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D-4750-B24A-3BEE95CF9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SN8B!$E$4:$E$27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SN8B!$F$4:$F$27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6-4BE9-A64F-692A82232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SN8B!$E$4:$E$27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SN8B!$S$4:$S$27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0.20406449484536052</c:v>
                </c:pt>
                <c:pt idx="9">
                  <c:v>0.51728480000000021</c:v>
                </c:pt>
                <c:pt idx="10">
                  <c:v>0.51919360000000003</c:v>
                </c:pt>
                <c:pt idx="11">
                  <c:v>0.6222688000000004</c:v>
                </c:pt>
                <c:pt idx="12">
                  <c:v>0.24814400000000023</c:v>
                </c:pt>
                <c:pt idx="13">
                  <c:v>0.14506880000000036</c:v>
                </c:pt>
                <c:pt idx="14">
                  <c:v>0.55355200000000004</c:v>
                </c:pt>
                <c:pt idx="15">
                  <c:v>0.62036000000000013</c:v>
                </c:pt>
                <c:pt idx="16">
                  <c:v>2.2924484000000005</c:v>
                </c:pt>
                <c:pt idx="17">
                  <c:v>1.2458627999999998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D-48C6-87BA-37BEEC10E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SN8B!$E$4:$E$27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SN8B!$R$4:$R$27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E-457F-9161-6A0D854C8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SN8B!$E$4:$E$27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SN8B!$G$4:$G$27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0-41BA-92AE-21638E0BF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SN8B!$E$4:$E$27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SN8B!$N$4:$N$27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9-486E-A620-C1A50B053E1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SN8B!$E$4:$E$27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SN8B!$R$4:$R$27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9-486E-A620-C1A50B053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SN9B!$E$4:$E$27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SN9B!$L$4:$L$27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9.2309720176730483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9.8195876288659782</c:v>
                </c:pt>
                <c:pt idx="13">
                  <c:v>9.3011782032400578</c:v>
                </c:pt>
                <c:pt idx="14">
                  <c:v>10</c:v>
                </c:pt>
                <c:pt idx="15">
                  <c:v>10</c:v>
                </c:pt>
                <c:pt idx="16">
                  <c:v>4.8453608247422677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F-4F1E-A196-4F9E8EC35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SN9B!$E$4:$E$27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SN9B!$Q$4:$Q$27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0.16097201767304814</c:v>
                </c:pt>
                <c:pt idx="9">
                  <c:v>2.0042857142857144</c:v>
                </c:pt>
                <c:pt idx="10">
                  <c:v>1.169285714285714</c:v>
                </c:pt>
                <c:pt idx="11">
                  <c:v>1.4971428571428573</c:v>
                </c:pt>
                <c:pt idx="12">
                  <c:v>0</c:v>
                </c:pt>
                <c:pt idx="13">
                  <c:v>0</c:v>
                </c:pt>
                <c:pt idx="14">
                  <c:v>0.57974963181148587</c:v>
                </c:pt>
                <c:pt idx="15">
                  <c:v>1.7321428571428572</c:v>
                </c:pt>
                <c:pt idx="16">
                  <c:v>5.6114285714285712</c:v>
                </c:pt>
                <c:pt idx="17">
                  <c:v>3.1371428571428566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2-4C04-BDD7-68B1C8EF9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S2B!$L$4:$L$27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8.8254328962919253</c:v>
                </c:pt>
                <c:pt idx="8">
                  <c:v>8.8336626848993163</c:v>
                </c:pt>
                <c:pt idx="9">
                  <c:v>9.389452352710931</c:v>
                </c:pt>
                <c:pt idx="10">
                  <c:v>9.9493569148262395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4.8453608247422677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6-490E-9DAF-106CCA437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SN9B!$E$4:$E$27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SN9B!$F$4:$F$27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E-4580-85C2-0264A13E6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SN9B!$E$4:$E$27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SN9B!$S$4:$S$27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3.8407923416789287E-2</c:v>
                </c:pt>
                <c:pt idx="9">
                  <c:v>0.4782225714285715</c:v>
                </c:pt>
                <c:pt idx="10">
                  <c:v>0.27899157142857139</c:v>
                </c:pt>
                <c:pt idx="11">
                  <c:v>0.35721828571428577</c:v>
                </c:pt>
                <c:pt idx="12">
                  <c:v>0</c:v>
                </c:pt>
                <c:pt idx="13">
                  <c:v>0</c:v>
                </c:pt>
                <c:pt idx="14">
                  <c:v>0.13832826215022054</c:v>
                </c:pt>
                <c:pt idx="15">
                  <c:v>0.41328928571428575</c:v>
                </c:pt>
                <c:pt idx="16">
                  <c:v>2.134026285714286</c:v>
                </c:pt>
                <c:pt idx="17">
                  <c:v>1.1930554285714285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8-4DA5-AD9E-42847B36F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SN9B!$E$4:$E$27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SN9B!$R$4:$R$27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2-4DF2-BB35-081184298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SN9B!$E$4:$E$27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SN9B!$G$4:$G$27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E-4029-96AD-13077B0F6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SN9B!$E$4:$E$27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SN9B!$N$4:$N$27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2-4D3F-AFD7-8E8C8238EF9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SN9B!$E$4:$E$27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SN9B!$R$4:$R$27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2-4D3F-AFD7-8E8C8238E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SN10B!$E$4:$E$27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SN10B!$L$4:$L$27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8.9543446244477174</c:v>
                </c:pt>
                <c:pt idx="8">
                  <c:v>9.2543446244477181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4.8453608247422677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A-4362-B2AA-09C8290AA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SN10B!$E$4:$E$27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SN10B!$Q$4:$Q$27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0.26863033873343278</c:v>
                </c:pt>
                <c:pt idx="10">
                  <c:v>1.1642857142857141</c:v>
                </c:pt>
                <c:pt idx="11">
                  <c:v>1.3571428571428574</c:v>
                </c:pt>
                <c:pt idx="12">
                  <c:v>1.25</c:v>
                </c:pt>
                <c:pt idx="13">
                  <c:v>1.0571428571428574</c:v>
                </c:pt>
                <c:pt idx="14">
                  <c:v>1.2285714285714284</c:v>
                </c:pt>
                <c:pt idx="15">
                  <c:v>0.60714285714285721</c:v>
                </c:pt>
                <c:pt idx="16">
                  <c:v>5.0714285714285712</c:v>
                </c:pt>
                <c:pt idx="17">
                  <c:v>2.9571428571428564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0-43C0-9C3C-4059C7381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SN10B!$E$4:$E$27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SN10B!$F$4:$F$27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0-4B1F-AD07-FD88A5D7D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SN10B!$E$4:$E$27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SN10B!$S$4:$S$27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6.4095198821797067E-2</c:v>
                </c:pt>
                <c:pt idx="10">
                  <c:v>0.27779857142857139</c:v>
                </c:pt>
                <c:pt idx="11">
                  <c:v>0.32381428571428578</c:v>
                </c:pt>
                <c:pt idx="12">
                  <c:v>0.29825000000000002</c:v>
                </c:pt>
                <c:pt idx="13">
                  <c:v>0.2522342857142858</c:v>
                </c:pt>
                <c:pt idx="14">
                  <c:v>0.29313714285714282</c:v>
                </c:pt>
                <c:pt idx="15">
                  <c:v>0.14486428571428572</c:v>
                </c:pt>
                <c:pt idx="16">
                  <c:v>1.9286642857142857</c:v>
                </c:pt>
                <c:pt idx="17">
                  <c:v>1.1246014285714283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9-4EBC-B81D-C39B7128D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SN10B!$E$4:$E$27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SN10B!$R$4:$R$27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1-4ABE-A58B-9674AD5E6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S2B!$Q$4:$Q$27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0.63959643164313285</c:v>
                </c:pt>
                <c:pt idx="12">
                  <c:v>0.5205744715184768</c:v>
                </c:pt>
                <c:pt idx="13">
                  <c:v>0.39023951681689328</c:v>
                </c:pt>
                <c:pt idx="14">
                  <c:v>0.60334954701583721</c:v>
                </c:pt>
                <c:pt idx="15">
                  <c:v>8.6124622513197746E-2</c:v>
                </c:pt>
                <c:pt idx="16">
                  <c:v>4.8213398188063348</c:v>
                </c:pt>
                <c:pt idx="17">
                  <c:v>2.8737799396021106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A-440C-BEE2-9BB59452C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SN10B!$E$4:$E$27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SN10B!$G$4:$G$27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7-4944-8CC7-81286B54C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SN10B!$E$4:$E$27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SN10B!$N$4:$N$27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3-45A3-B992-9DA967DE987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SN10B!$E$4:$E$27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SN10B!$R$4:$R$27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3-45A3-B992-9DA967DE9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SN11B!$L$4:$L$27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8.8270986745213538</c:v>
                </c:pt>
                <c:pt idx="8">
                  <c:v>8.8390986745213542</c:v>
                </c:pt>
                <c:pt idx="9">
                  <c:v>9.4008129602356405</c:v>
                </c:pt>
                <c:pt idx="10">
                  <c:v>9.9685272459499252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4.8453608247422677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E-4A9F-BDD5-38344657C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SN11B!$E$4:$E$27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SN11B!$Q$4:$Q$27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0.6673843888070683</c:v>
                </c:pt>
                <c:pt idx="12">
                  <c:v>0.53</c:v>
                </c:pt>
                <c:pt idx="13">
                  <c:v>0.39885714285714302</c:v>
                </c:pt>
                <c:pt idx="14">
                  <c:v>0.61142857142857143</c:v>
                </c:pt>
                <c:pt idx="15">
                  <c:v>9.2857142857142971E-2</c:v>
                </c:pt>
                <c:pt idx="16">
                  <c:v>4.8245714285714287</c:v>
                </c:pt>
                <c:pt idx="17">
                  <c:v>2.8748571428571421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4-4516-B61C-F17DBC72C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SN11B!$F$4:$F$27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1-43C5-9008-117A9C08D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SN11B!$S$4:$S$27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0.1592379151693665</c:v>
                </c:pt>
                <c:pt idx="12">
                  <c:v>0.12645800000000001</c:v>
                </c:pt>
                <c:pt idx="13">
                  <c:v>9.516731428571433E-2</c:v>
                </c:pt>
                <c:pt idx="14">
                  <c:v>0.14588685714285715</c:v>
                </c:pt>
                <c:pt idx="15">
                  <c:v>2.2155714285714313E-2</c:v>
                </c:pt>
                <c:pt idx="16">
                  <c:v>1.8347845142857144</c:v>
                </c:pt>
                <c:pt idx="17">
                  <c:v>1.0933081714285713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1-4266-9CC5-FED19EE52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SN11B!$R$4:$R$27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E-4444-BF5A-80A3A4AD7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SN11B!$G$4:$G$27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D-4B5D-BD75-288069EC8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SN11B!$N$4:$N$27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2-481C-9221-73D6B648CDC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SN11B!$E$4:$E$27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SN11B!$R$4:$R$27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2-481C-9221-73D6B648C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SN12B!$L$4:$L$27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8.7634756995581728</c:v>
                </c:pt>
                <c:pt idx="8">
                  <c:v>8.6273932253313692</c:v>
                </c:pt>
                <c:pt idx="9">
                  <c:v>8.9628217967599415</c:v>
                </c:pt>
                <c:pt idx="10">
                  <c:v>9.2322503681885131</c:v>
                </c:pt>
                <c:pt idx="11">
                  <c:v>9.6019646539027992</c:v>
                </c:pt>
                <c:pt idx="12">
                  <c:v>9.7719646539027991</c:v>
                </c:pt>
                <c:pt idx="13">
                  <c:v>9.8416789396170845</c:v>
                </c:pt>
                <c:pt idx="14">
                  <c:v>10</c:v>
                </c:pt>
                <c:pt idx="15">
                  <c:v>9.8306332842415323</c:v>
                </c:pt>
                <c:pt idx="16">
                  <c:v>4.6759941089838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4-4AB7-8208-8653F200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S2B!$F$4:$F$27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C-491F-95B6-7C77DF2F9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SN12B!$E$4:$E$27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SN12B!$Q$4:$Q$27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0.14453608247422722</c:v>
                </c:pt>
                <c:pt idx="15">
                  <c:v>0</c:v>
                </c:pt>
                <c:pt idx="16">
                  <c:v>4.7011428571428571</c:v>
                </c:pt>
                <c:pt idx="17">
                  <c:v>2.669428571428571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1-42A6-B218-393AC2377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SN12B!$F$4:$F$27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F-4E0E-9D21-E16217056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SN12B!$S$4:$S$27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3.4486309278350613E-2</c:v>
                </c:pt>
                <c:pt idx="15">
                  <c:v>0</c:v>
                </c:pt>
                <c:pt idx="16">
                  <c:v>1.7878446285714287</c:v>
                </c:pt>
                <c:pt idx="17">
                  <c:v>1.0151836857142857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5-467D-8573-EACEE4212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SN12B!$R$4:$R$27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7-40D4-B4FD-8C40C32C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SN12B!$G$4:$G$27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5-4FFF-B257-6CBFA76E2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SN12B!$N$4:$N$27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D-4425-B6F7-95220454271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SN12B!$E$4:$E$27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SN12B!$R$4:$R$27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D-4425-B6F7-952204542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18.737138950078702</c:v>
                </c:pt>
                <c:pt idx="8">
                  <c:v>18.539604060399792</c:v>
                </c:pt>
                <c:pt idx="9">
                  <c:v>18.78136159284637</c:v>
                </c:pt>
                <c:pt idx="10">
                  <c:v>18.927314703798675</c:v>
                </c:pt>
                <c:pt idx="11">
                  <c:v>19.160780205539147</c:v>
                </c:pt>
                <c:pt idx="12">
                  <c:v>19.181758098067789</c:v>
                </c:pt>
                <c:pt idx="13">
                  <c:v>19.113165831820854</c:v>
                </c:pt>
                <c:pt idx="14">
                  <c:v>19.288289739702549</c:v>
                </c:pt>
                <c:pt idx="15">
                  <c:v>19.009186567779604</c:v>
                </c:pt>
                <c:pt idx="16">
                  <c:v>9.0607840555658683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C-4DE5-B182-FE545926F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9.3000000000000007</c:v>
                </c:pt>
                <c:pt idx="17">
                  <c:v>6.9056437216164515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A-4678-A15E-F3A9FB1D0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5-49C0-8F85-F7FFCD5A4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3.5367900000000003</c:v>
                </c:pt>
                <c:pt idx="17">
                  <c:v>2.6262163073307367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F-4075-87B8-0A304502C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S2B!$S$4:$S$27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0.15260770859005149</c:v>
                </c:pt>
                <c:pt idx="12">
                  <c:v>0.12420906890430856</c:v>
                </c:pt>
                <c:pt idx="13">
                  <c:v>9.3111148712510736E-2</c:v>
                </c:pt>
                <c:pt idx="14">
                  <c:v>0.14395920191797876</c:v>
                </c:pt>
                <c:pt idx="15">
                  <c:v>2.0549334931648983E-2</c:v>
                </c:pt>
                <c:pt idx="16">
                  <c:v>1.8335555330920492</c:v>
                </c:pt>
                <c:pt idx="17">
                  <c:v>1.0928985110306828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F-4C25-ACF4-C900A1594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D-4865-BBC4-C3BC98AD5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F-4248-B644-04FA2595B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2-4D7B-9CA5-F9DC7266F09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2-4D7B-9CA5-F9DC7266F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'S2'!$L$4:$L$27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18.825432896291929</c:v>
                </c:pt>
                <c:pt idx="8">
                  <c:v>18.83366268489932</c:v>
                </c:pt>
                <c:pt idx="9">
                  <c:v>19.389452352710933</c:v>
                </c:pt>
                <c:pt idx="10">
                  <c:v>19.949356914826243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10.228185380212716</c:v>
                </c:pt>
                <c:pt idx="17">
                  <c:v>9.8061606606645313E-2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1-4B57-93B3-FC8D5B748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'S2'!$Q$4:$Q$27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0.6395964316431364</c:v>
                </c:pt>
                <c:pt idx="12">
                  <c:v>0.5205744715184768</c:v>
                </c:pt>
                <c:pt idx="13">
                  <c:v>0.39023951681689328</c:v>
                </c:pt>
                <c:pt idx="14">
                  <c:v>0.60334954701583721</c:v>
                </c:pt>
                <c:pt idx="15">
                  <c:v>8.6124622513197746E-2</c:v>
                </c:pt>
                <c:pt idx="16">
                  <c:v>9.2999999999999989</c:v>
                </c:pt>
                <c:pt idx="17">
                  <c:v>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2-40C9-A4EB-70573E4E2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'S2'!$F$4:$F$27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5-4242-8EDD-9C20A1327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'S2'!$S$4:$S$27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0.15260770859005235</c:v>
                </c:pt>
                <c:pt idx="12">
                  <c:v>0.12420906890430856</c:v>
                </c:pt>
                <c:pt idx="13">
                  <c:v>9.3111148712510736E-2</c:v>
                </c:pt>
                <c:pt idx="14">
                  <c:v>0.14395920191797876</c:v>
                </c:pt>
                <c:pt idx="15">
                  <c:v>2.0549334931648983E-2</c:v>
                </c:pt>
                <c:pt idx="16">
                  <c:v>3.5367899999999999</c:v>
                </c:pt>
                <c:pt idx="17">
                  <c:v>3.0424000000000002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F-46D1-B201-DDB1968A0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'S2'!$R$4:$R$27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4-4414-9ACA-773CA051C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'S2'!$G$4:$G$27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B-4ECE-BB22-6C8231063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'S2'!$N$4:$N$27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A-4967-804D-BF312DBA671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'S2'!$R$4:$R$27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A-4967-804D-BF312DBA6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S2B!$R$4:$R$27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C-4A68-8747-2E4EDF22B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'S3'!$E$4:$E$27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'S3'!$L$4:$L$27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18.96942389578501</c:v>
                </c:pt>
                <c:pt idx="8">
                  <c:v>19.303553313245072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10.516167379198874</c:v>
                </c:pt>
                <c:pt idx="17">
                  <c:v>0.48203760525485606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B-421D-8ADD-E96D7FA84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'S3'!$E$4:$E$27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'S3'!$Q$4:$Q$27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0.37147096925373946</c:v>
                </c:pt>
                <c:pt idx="10">
                  <c:v>1.2349823647386982</c:v>
                </c:pt>
                <c:pt idx="11">
                  <c:v>1.4351529541944259</c:v>
                </c:pt>
                <c:pt idx="12">
                  <c:v>1.3353235436501532</c:v>
                </c:pt>
                <c:pt idx="13">
                  <c:v>1.1351529541944259</c:v>
                </c:pt>
                <c:pt idx="14">
                  <c:v>1.3017058945572739</c:v>
                </c:pt>
                <c:pt idx="15">
                  <c:v>0.66808824546439505</c:v>
                </c:pt>
                <c:pt idx="16">
                  <c:v>9.3000000000000007</c:v>
                </c:pt>
                <c:pt idx="17">
                  <c:v>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C-4E75-A3C7-589EC9C51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'S3'!$E$4:$E$27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'S3'!$F$4:$F$27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F-4B89-AED5-55173AE70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'S3'!$E$4:$E$27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'S3'!$S$4:$S$27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8.8632973263942233E-2</c:v>
                </c:pt>
                <c:pt idx="10">
                  <c:v>0.29466679222665337</c:v>
                </c:pt>
                <c:pt idx="11">
                  <c:v>0.34242749487079005</c:v>
                </c:pt>
                <c:pt idx="12">
                  <c:v>0.31860819751492653</c:v>
                </c:pt>
                <c:pt idx="13">
                  <c:v>0.27084749487079002</c:v>
                </c:pt>
                <c:pt idx="14">
                  <c:v>0.31058702644136554</c:v>
                </c:pt>
                <c:pt idx="15">
                  <c:v>0.15940585536780466</c:v>
                </c:pt>
                <c:pt idx="16">
                  <c:v>3.5367900000000003</c:v>
                </c:pt>
                <c:pt idx="17">
                  <c:v>3.0424000000000002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3-4554-8752-0E59DCEB3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'S3'!$E$4:$E$27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'S3'!$R$4:$R$27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4-414D-AEE0-E885DA5E0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'S3'!$E$4:$E$27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'S3'!$G$4:$G$27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9-40ED-8960-001797C92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'S3'!$E$4:$E$27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'S3'!$N$4:$N$27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C-468C-84D2-CCE8C5592E0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'S3'!$E$4:$E$27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'S3'!$R$4:$R$27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C-468C-84D2-CCE8C5592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'S4'!$E$4:$E$27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'S4'!$L$4:$L$27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19.121628285623505</c:v>
                </c:pt>
                <c:pt idx="8">
                  <c:v>19.800246972084697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10.820576158875868</c:v>
                </c:pt>
                <c:pt idx="17">
                  <c:v>0.88791597815751366</c:v>
                </c:pt>
                <c:pt idx="18">
                  <c:v>-1.1102230246251565E-16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2-465D-A68C-96D0B97F5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'S4'!$E$4:$E$27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'S4'!$Q$4:$Q$27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1.4095049079522828</c:v>
                </c:pt>
                <c:pt idx="10">
                  <c:v>1.9485672790981814</c:v>
                </c:pt>
                <c:pt idx="11">
                  <c:v>2.2225569976255795</c:v>
                </c:pt>
                <c:pt idx="12">
                  <c:v>2.1965467161529775</c:v>
                </c:pt>
                <c:pt idx="13">
                  <c:v>1.9225569976255796</c:v>
                </c:pt>
                <c:pt idx="14">
                  <c:v>2.0398971852739809</c:v>
                </c:pt>
                <c:pt idx="15">
                  <c:v>1.2832476543949838</c:v>
                </c:pt>
                <c:pt idx="16">
                  <c:v>9.3000000000000007</c:v>
                </c:pt>
                <c:pt idx="17">
                  <c:v>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7-4186-B6F6-89053F2C7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'S4'!$E$4:$E$27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'S4'!$F$4:$F$27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6-4461-B976-E684D80C2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ORIG!$E$4:$E$27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ORIG!$Q$4:$Q$27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0.12841237113401904</c:v>
                </c:pt>
                <c:pt idx="13">
                  <c:v>0.15200000000000036</c:v>
                </c:pt>
                <c:pt idx="14">
                  <c:v>0.38000000000000012</c:v>
                </c:pt>
                <c:pt idx="15">
                  <c:v>0</c:v>
                </c:pt>
                <c:pt idx="16">
                  <c:v>4.7320000000000002</c:v>
                </c:pt>
                <c:pt idx="17">
                  <c:v>2.7439999999999998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1-487E-A1E8-F08BE8316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S2B!$G$4:$G$27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D-4896-A215-D3CDC67DB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'S4'!$E$4:$E$27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'S4'!$S$4:$S$27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0.33630787103741466</c:v>
                </c:pt>
                <c:pt idx="10">
                  <c:v>0.46492815279282607</c:v>
                </c:pt>
                <c:pt idx="11">
                  <c:v>0.53030209963346331</c:v>
                </c:pt>
                <c:pt idx="12">
                  <c:v>0.52409604647410046</c:v>
                </c:pt>
                <c:pt idx="13">
                  <c:v>0.45872209963346333</c:v>
                </c:pt>
                <c:pt idx="14">
                  <c:v>0.48671946840637187</c:v>
                </c:pt>
                <c:pt idx="15">
                  <c:v>0.30618289033864315</c:v>
                </c:pt>
                <c:pt idx="16">
                  <c:v>3.5367900000000003</c:v>
                </c:pt>
                <c:pt idx="17">
                  <c:v>3.0424000000000002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B-4FF7-B519-FD6C7D558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'S4'!$E$4:$E$27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'S4'!$R$4:$R$27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7-4434-A11E-2A0186F52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'S4'!$E$4:$E$27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'S4'!$G$4:$G$27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A-462E-8CA0-BCD614DB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'S4'!$E$4:$E$27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'S4'!$N$4:$N$27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9-4E07-B1D0-74CAED25A29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'S4'!$E$4:$E$27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'S4'!$R$4:$R$27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9-4E07-B1D0-74CAED25A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'S5'!$E$4:$E$27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'S5'!$L$4:$L$27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19.14601178821146</c:v>
                </c:pt>
                <c:pt idx="8">
                  <c:v>19.879818468863387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19.31393474394827</c:v>
                </c:pt>
                <c:pt idx="13">
                  <c:v>18.33321410925473</c:v>
                </c:pt>
                <c:pt idx="14">
                  <c:v>19.19137128208029</c:v>
                </c:pt>
                <c:pt idx="15">
                  <c:v>20</c:v>
                </c:pt>
                <c:pt idx="16">
                  <c:v>10.869343164051777</c:v>
                </c:pt>
                <c:pt idx="17">
                  <c:v>0.95293865172539327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3-4928-A398-B53654829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'S5'!$E$4:$E$27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'S5'!$Q$4:$Q$27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0.97580039560213239</c:v>
                </c:pt>
                <c:pt idx="10">
                  <c:v>0.76288526706470883</c:v>
                </c:pt>
                <c:pt idx="11">
                  <c:v>1.0487009843472652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0.57316892610159087</c:v>
                </c:pt>
                <c:pt idx="16">
                  <c:v>9.3000000000000007</c:v>
                </c:pt>
                <c:pt idx="17">
                  <c:v>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3-4CEC-B4B8-1D40FCE76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'S5'!$E$4:$E$27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'S5'!$F$4:$F$27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D-44CC-A9BA-790CB54B9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'S5'!$E$4:$E$27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'S5'!$S$4:$S$27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0.23282597439066879</c:v>
                </c:pt>
                <c:pt idx="10">
                  <c:v>0.18202442472163954</c:v>
                </c:pt>
                <c:pt idx="11">
                  <c:v>0.2502200548652575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0.13675810576783959</c:v>
                </c:pt>
                <c:pt idx="16">
                  <c:v>3.5367900000000003</c:v>
                </c:pt>
                <c:pt idx="17">
                  <c:v>3.0424000000000002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6-4868-892D-571414A24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'S5'!$E$4:$E$27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'S5'!$R$4:$R$27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D-42CF-9777-96B4AF6DA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'S5'!$E$4:$E$27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'S5'!$G$4:$G$27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B-47A0-B8A9-04BE3CB3C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S2B!$N$4:$N$27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A-4CFE-8CD7-992465E12EA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S2B!$R$4:$R$27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A-4CFE-8CD7-992465E12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'S5'!$E$4:$E$27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'S5'!$N$4:$N$27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3-4807-A239-1CDF64C3C30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'S5'!$E$4:$E$27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'S5'!$R$4:$R$27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3-4807-A239-1CDF64C3C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'S6'!$E$4:$E$27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'S6'!$L$4:$L$27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19.174758654420415</c:v>
                </c:pt>
                <c:pt idx="8">
                  <c:v>19.973629075591951</c:v>
                </c:pt>
                <c:pt idx="9">
                  <c:v>20</c:v>
                </c:pt>
                <c:pt idx="10">
                  <c:v>20</c:v>
                </c:pt>
                <c:pt idx="11">
                  <c:v>19.172595985087565</c:v>
                </c:pt>
                <c:pt idx="12">
                  <c:v>17.623292946869871</c:v>
                </c:pt>
                <c:pt idx="13">
                  <c:v>15.764961096905887</c:v>
                </c:pt>
                <c:pt idx="14">
                  <c:v>16.762540570844891</c:v>
                </c:pt>
                <c:pt idx="15">
                  <c:v>18.260523465794058</c:v>
                </c:pt>
                <c:pt idx="16">
                  <c:v>9.1873603622637496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6-411E-B74E-38C17D811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'S6'!$E$4:$E$27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'S6'!$Q$4:$Q$27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0.17185402314721987</c:v>
                </c:pt>
                <c:pt idx="10">
                  <c:v>0.8976601581410355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9.3000000000000007</c:v>
                </c:pt>
                <c:pt idx="17">
                  <c:v>7.3114168145877034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1-4216-AA87-B09D6230C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'S6'!$E$4:$E$27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'S6'!$F$4:$F$27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A-4501-8872-FA414FE2B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'S6'!$E$4:$E$27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'S6'!$S$4:$S$27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4.1004369922926664E-2</c:v>
                </c:pt>
                <c:pt idx="10">
                  <c:v>0.21418171373245107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3.5367900000000003</c:v>
                </c:pt>
                <c:pt idx="17">
                  <c:v>2.7805318145877038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3-4D10-BAF1-1B5F7E0EB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'S6'!$E$4:$E$27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'S6'!$R$4:$R$27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9-4B05-9F1E-7ECFF40D5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'S6'!$E$4:$E$27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'S6'!$G$4:$G$27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A-4C86-A6C2-3726BB8AA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'S6'!$E$4:$E$27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'S6'!$N$4:$N$27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9-47AE-940E-6CB347C980F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'S6'!$E$4:$E$27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'S6'!$R$4:$R$27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9-47AE-940E-6CB347C98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'S7'!$E$4:$E$27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'S7'!$L$4:$L$27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19.162951905798881</c:v>
                </c:pt>
                <c:pt idx="8">
                  <c:v>19.935099719257007</c:v>
                </c:pt>
                <c:pt idx="9">
                  <c:v>20</c:v>
                </c:pt>
                <c:pt idx="10">
                  <c:v>20</c:v>
                </c:pt>
                <c:pt idx="11">
                  <c:v>19.109626659106038</c:v>
                </c:pt>
                <c:pt idx="12">
                  <c:v>17.491450920596051</c:v>
                </c:pt>
                <c:pt idx="13">
                  <c:v>15.570149744650543</c:v>
                </c:pt>
                <c:pt idx="14">
                  <c:v>16.510466487775098</c:v>
                </c:pt>
                <c:pt idx="15">
                  <c:v>17.960730440378892</c:v>
                </c:pt>
                <c:pt idx="16">
                  <c:v>8.8639538396055109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A-4B3B-B2CA-8C8578EA0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'S7'!$E$4:$E$27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'S7'!$Q$4:$Q$27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9.1331997548346866E-2</c:v>
                </c:pt>
                <c:pt idx="10">
                  <c:v>0.84230618502040189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9.3000000000000007</c:v>
                </c:pt>
                <c:pt idx="17">
                  <c:v>6.9900774568339514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7-4669-9E8B-1A989E26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S3B!$E$4:$E$27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S3B!$L$4:$L$27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8.9694238957850043</c:v>
                </c:pt>
                <c:pt idx="8">
                  <c:v>9.3035533132450663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4.8453608247422677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E-43FF-8559-8DDA2F147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'S7'!$E$4:$E$27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'S7'!$F$4:$F$27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E-4525-BC2A-D5F8647A1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'S7'!$E$4:$E$27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'S7'!$S$4:$S$27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2.1791814615035564E-2</c:v>
                </c:pt>
                <c:pt idx="10">
                  <c:v>0.20097425574586789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3.5367900000000003</c:v>
                </c:pt>
                <c:pt idx="17">
                  <c:v>2.6583264568339517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9-4013-8F67-CB0AA04C0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'S7'!$E$4:$E$27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'S7'!$R$4:$R$27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F-4664-A3F0-DF2E026B3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'S7'!$E$4:$E$27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'S7'!$G$4:$G$27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7-42AA-A949-19C521779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'S7'!$E$4:$E$27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'S7'!$N$4:$N$27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A-42BB-B172-F9A3931736A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'S7'!$E$4:$E$27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'S7'!$R$4:$R$27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A-42BB-B172-F9A393173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'S8'!$E$4:$E$27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'S8'!$L$4:$L$27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19.091598077173074</c:v>
                </c:pt>
                <c:pt idx="8">
                  <c:v>19.702248391841461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18.996521429557699</c:v>
                </c:pt>
                <c:pt idx="13">
                  <c:v>17.725594335992781</c:v>
                </c:pt>
                <c:pt idx="14">
                  <c:v>18.319845010282183</c:v>
                </c:pt>
                <c:pt idx="15">
                  <c:v>19.481720572190017</c:v>
                </c:pt>
                <c:pt idx="16">
                  <c:v>10.242236314165028</c:v>
                </c:pt>
                <c:pt idx="17">
                  <c:v>0.28955599447972169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3-424B-B85B-6692131F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'S8'!$E$4:$E$27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'S8'!$Q$4:$Q$27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0.60469888632035707</c:v>
                </c:pt>
                <c:pt idx="10">
                  <c:v>0.50777565181308892</c:v>
                </c:pt>
                <c:pt idx="11">
                  <c:v>0.76720071924202982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9.2999999999999989</c:v>
                </c:pt>
                <c:pt idx="17">
                  <c:v>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A-4A63-9EAA-EF77AD76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'S8'!$E$4:$E$27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'S8'!$F$4:$F$27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9-490B-9832-965031CDC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'S8'!$E$4:$E$27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'S8'!$S$4:$S$27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0.14428115427603719</c:v>
                </c:pt>
                <c:pt idx="10">
                  <c:v>0.12115527052260303</c:v>
                </c:pt>
                <c:pt idx="11">
                  <c:v>0.18305409161114833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3.5367899999999999</c:v>
                </c:pt>
                <c:pt idx="17">
                  <c:v>3.0424000000000002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9-477D-B8EC-B8EB53CF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'S8'!$E$4:$E$27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'S8'!$R$4:$R$27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1-49AE-94FF-2FE0A91F3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S3B!$E$4:$E$27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S3B!$Q$4:$Q$27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0.37147096925373413</c:v>
                </c:pt>
                <c:pt idx="10">
                  <c:v>1.2349823647386982</c:v>
                </c:pt>
                <c:pt idx="11">
                  <c:v>1.4351529541944259</c:v>
                </c:pt>
                <c:pt idx="12">
                  <c:v>1.3353235436501532</c:v>
                </c:pt>
                <c:pt idx="13">
                  <c:v>1.1351529541944259</c:v>
                </c:pt>
                <c:pt idx="14">
                  <c:v>1.3017058945572739</c:v>
                </c:pt>
                <c:pt idx="15">
                  <c:v>0.66808824546439505</c:v>
                </c:pt>
                <c:pt idx="16">
                  <c:v>5.1006823578229099</c:v>
                </c:pt>
                <c:pt idx="17">
                  <c:v>2.9668941192743024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24-4DA6-86E9-E1FC427FA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'S8'!$E$4:$E$27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'S8'!$G$4:$G$27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F-4037-B8E6-9D6EBC5A5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'S8'!$E$4:$E$27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'S8'!$N$4:$N$27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A-4E2F-BE57-6776E48CAC3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'S8'!$E$4:$E$27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'S8'!$R$4:$R$27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A-4E2F-BE57-6776E48CA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'S9'!$E$4:$E$27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'S9'!$L$4:$L$27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19.029740981134157</c:v>
                </c:pt>
                <c:pt idx="8">
                  <c:v>19.500388068434464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18.635688369330687</c:v>
                </c:pt>
                <c:pt idx="13">
                  <c:v>17.034856763558214</c:v>
                </c:pt>
                <c:pt idx="14">
                  <c:v>17.329100522058869</c:v>
                </c:pt>
                <c:pt idx="15">
                  <c:v>18.240970320809417</c:v>
                </c:pt>
                <c:pt idx="16">
                  <c:v>8.877771870706594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A-48D7-BF50-DEBDBAA26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'S9'!$E$4:$E$27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'S9'!$Q$4:$Q$27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0.78283349133494662</c:v>
                </c:pt>
                <c:pt idx="10">
                  <c:v>0.21776896655063505</c:v>
                </c:pt>
                <c:pt idx="11">
                  <c:v>0.44719334240070108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9.3000000000000007</c:v>
                </c:pt>
                <c:pt idx="17">
                  <c:v>6.9173378823854845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6-468C-863A-82795354B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'S9'!$E$4:$E$27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'S9'!$F$4:$F$27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3-4049-BBEF-DB0C7A5A9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'S9'!$E$4:$E$27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'S9'!$S$4:$S$27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0.18678407103251826</c:v>
                </c:pt>
                <c:pt idx="10">
                  <c:v>5.195967541898152E-2</c:v>
                </c:pt>
                <c:pt idx="11">
                  <c:v>0.10670033149680729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3.5367900000000003</c:v>
                </c:pt>
                <c:pt idx="17">
                  <c:v>2.6306635966711998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A-47E1-A64D-B32B5EB40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'S9'!$E$4:$E$27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'S9'!$R$4:$R$27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C-4D0F-BF24-1BC8F223F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'S9'!$E$4:$E$27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'S9'!$G$4:$G$27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4-4CFE-B762-80AE1A3F4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'S9'!$E$4:$E$27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'S9'!$N$4:$N$27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2-4F42-B746-1A0F703F23F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'S9'!$E$4:$E$27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'S9'!$R$4:$R$27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2-4F42-B746-1A0F703F2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'S10'!$E$4:$E$27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'S10'!$L$4:$L$27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18.867526521812188</c:v>
                </c:pt>
                <c:pt idx="8">
                  <c:v>18.971028216180432</c:v>
                </c:pt>
                <c:pt idx="9">
                  <c:v>19.676530878759099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10.312372631253233</c:v>
                </c:pt>
                <c:pt idx="17">
                  <c:v>0.21031127466066657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D-483D-8522-477787367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S3B!$E$4:$E$27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S3B!$F$4:$F$27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8-4C0E-844A-EFD5DCCA9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'S10'!$E$4:$E$27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'S10'!$Q$4:$Q$27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0.43378438852188728</c:v>
                </c:pt>
                <c:pt idx="11">
                  <c:v>0.9080038728416977</c:v>
                </c:pt>
                <c:pt idx="12">
                  <c:v>0.75875423592060676</c:v>
                </c:pt>
                <c:pt idx="13">
                  <c:v>0.60800387284169766</c:v>
                </c:pt>
                <c:pt idx="14">
                  <c:v>0.80750363078909149</c:v>
                </c:pt>
                <c:pt idx="15">
                  <c:v>0.25625302565757635</c:v>
                </c:pt>
                <c:pt idx="16">
                  <c:v>9.3000000000000007</c:v>
                </c:pt>
                <c:pt idx="17">
                  <c:v>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5-4526-B235-C9D1E74C1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'S10'!$E$4:$E$27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'S10'!$F$4:$F$27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7-4307-AB42-FC8D6F2C3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'S10'!$E$4:$E$27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'S10'!$S$4:$S$27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0.1035009551013223</c:v>
                </c:pt>
                <c:pt idx="11">
                  <c:v>0.21664972406002908</c:v>
                </c:pt>
                <c:pt idx="12">
                  <c:v>0.18103876069065677</c:v>
                </c:pt>
                <c:pt idx="13">
                  <c:v>0.14506972406002908</c:v>
                </c:pt>
                <c:pt idx="14">
                  <c:v>0.19267036630627724</c:v>
                </c:pt>
                <c:pt idx="15">
                  <c:v>6.1141971921897721E-2</c:v>
                </c:pt>
                <c:pt idx="16">
                  <c:v>3.5367900000000003</c:v>
                </c:pt>
                <c:pt idx="17">
                  <c:v>3.0424000000000002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E-4809-8DD0-F248232FE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'S10'!$E$4:$E$27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'S10'!$R$4:$R$27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B-4BDA-ADAA-DCBCDB9BF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'S10'!$E$4:$E$27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'S10'!$G$4:$G$27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B-448F-B930-9E73E05E4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'S10'!$E$4:$E$27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'S10'!$N$4:$N$27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2-48A9-A864-28591A42CF6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'S10'!$E$4:$E$27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'S10'!$R$4:$R$27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2-48A9-A864-28591A42C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'S11'!$L$4:$L$27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18.778205901805784</c:v>
                </c:pt>
                <c:pt idx="8">
                  <c:v>18.676493899490065</c:v>
                </c:pt>
                <c:pt idx="9">
                  <c:v>19.064312890245962</c:v>
                </c:pt>
                <c:pt idx="10">
                  <c:v>19.402801559878732</c:v>
                </c:pt>
                <c:pt idx="11">
                  <c:v>19.848720091887309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19.892009126939897</c:v>
                </c:pt>
                <c:pt idx="16">
                  <c:v>10.025740518180324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A-46FE-99F9-10855D3C4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'S11'!$E$4:$E$27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'S11'!$Q$4:$Q$27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0.10206848627168807</c:v>
                </c:pt>
                <c:pt idx="13">
                  <c:v>0.14591853200857563</c:v>
                </c:pt>
                <c:pt idx="14">
                  <c:v>0.37429862375803946</c:v>
                </c:pt>
                <c:pt idx="15">
                  <c:v>0</c:v>
                </c:pt>
                <c:pt idx="16">
                  <c:v>9.3000000000000007</c:v>
                </c:pt>
                <c:pt idx="17">
                  <c:v>7.8682081191359874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9-424F-BC3A-083D42031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'S11'!$F$4:$F$27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4-4D5C-9720-FDB6748E0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'S11'!$S$4:$S$27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2.4353540824424775E-2</c:v>
                </c:pt>
                <c:pt idx="13">
                  <c:v>3.4816161737246144E-2</c:v>
                </c:pt>
                <c:pt idx="14">
                  <c:v>8.9307651628668216E-2</c:v>
                </c:pt>
                <c:pt idx="15">
                  <c:v>0</c:v>
                </c:pt>
                <c:pt idx="16">
                  <c:v>3.5367900000000003</c:v>
                </c:pt>
                <c:pt idx="17">
                  <c:v>2.9922795477074162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0-4FD0-BC7E-DC16A51FC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S3B!$E$4:$E$27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S3B!$S$4:$S$27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8.863297326394097E-2</c:v>
                </c:pt>
                <c:pt idx="10">
                  <c:v>0.29466679222665337</c:v>
                </c:pt>
                <c:pt idx="11">
                  <c:v>0.34242749487079005</c:v>
                </c:pt>
                <c:pt idx="12">
                  <c:v>0.31860819751492653</c:v>
                </c:pt>
                <c:pt idx="13">
                  <c:v>0.27084749487079002</c:v>
                </c:pt>
                <c:pt idx="14">
                  <c:v>0.31058702644136554</c:v>
                </c:pt>
                <c:pt idx="15">
                  <c:v>0.15940585536780466</c:v>
                </c:pt>
                <c:pt idx="16">
                  <c:v>1.9397895006800527</c:v>
                </c:pt>
                <c:pt idx="17">
                  <c:v>1.1283098335600172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B-4C65-A01B-6BA2B07DE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'S11'!$R$4:$R$27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0-42F2-850E-035C5389F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'S11'!$G$4:$G$27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C-4A32-A61F-D5A7F9FD1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'S11'!$N$4:$N$27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D-4C9E-A09E-51C935BC04B1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'S11'!$E$4:$E$27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'S11'!$R$4:$R$27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D-4C9E-A09E-51C935BC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'S12'!$L$4:$L$27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18.727385549043522</c:v>
                </c:pt>
                <c:pt idx="8">
                  <c:v>18.507092723615855</c:v>
                </c:pt>
                <c:pt idx="9">
                  <c:v>18.714160659713968</c:v>
                </c:pt>
                <c:pt idx="10">
                  <c:v>18.814386575479663</c:v>
                </c:pt>
                <c:pt idx="11">
                  <c:v>18.997394482531462</c:v>
                </c:pt>
                <c:pt idx="12">
                  <c:v>18.962126336488065</c:v>
                </c:pt>
                <c:pt idx="13">
                  <c:v>18.841515931386827</c:v>
                </c:pt>
                <c:pt idx="14">
                  <c:v>18.969335844247887</c:v>
                </c:pt>
                <c:pt idx="15">
                  <c:v>18.64959350134502</c:v>
                </c:pt>
                <c:pt idx="16">
                  <c:v>8.681684187060922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4-4F5F-A122-947E0794C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'S12'!$E$4:$E$27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'S12'!$Q$4:$Q$27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9.2999999999999989</c:v>
                </c:pt>
                <c:pt idx="17">
                  <c:v>6.5316096498305685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9-4FDB-908E-27F82F4CB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'S12'!$F$4:$F$27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5-42FB-888F-DE14CEEB9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'S12'!$S$4:$S$27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3.5367899999999999</c:v>
                </c:pt>
                <c:pt idx="17">
                  <c:v>2.4839711498305652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D-4407-BEBB-A591B0751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'S12'!$R$4:$R$27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D-41E7-B1BC-43CC37B36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'S12'!$G$4:$G$27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F-462E-B5EB-9A3FC41B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'S12'!$E$4:$E$27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'S12'!$N$4:$N$27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7-4434-B4B3-FA24A38214D1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'S12'!$E$4:$E$27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'S12'!$R$4:$R$27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7-4434-B4B3-FA24A3821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S3B!$E$4:$E$27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S3B!$R$4:$R$27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C-4C63-9DAE-C43134DB1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18.779381443298973</c:v>
                </c:pt>
                <c:pt idx="8">
                  <c:v>18.680412371134025</c:v>
                </c:pt>
                <c:pt idx="9">
                  <c:v>19.072412371134025</c:v>
                </c:pt>
                <c:pt idx="10">
                  <c:v>19.416412371134026</c:v>
                </c:pt>
                <c:pt idx="11">
                  <c:v>19.868412371134028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19.896907216494846</c:v>
                </c:pt>
                <c:pt idx="16">
                  <c:v>10.032989690721649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5-4F0D-B048-407E4C6A6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'SN1'!$E$4:$E$27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0.12841237113402793</c:v>
                </c:pt>
                <c:pt idx="13">
                  <c:v>0.15200000000000036</c:v>
                </c:pt>
                <c:pt idx="14">
                  <c:v>0.38000000000000012</c:v>
                </c:pt>
                <c:pt idx="15">
                  <c:v>0</c:v>
                </c:pt>
                <c:pt idx="16">
                  <c:v>9.2999999999999989</c:v>
                </c:pt>
                <c:pt idx="17">
                  <c:v>7.8759999999999994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E21-8411-751B7BDCB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2-48DC-920D-F45BBB1F6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3.0639191752579065E-2</c:v>
                </c:pt>
                <c:pt idx="13">
                  <c:v>3.626720000000009E-2</c:v>
                </c:pt>
                <c:pt idx="14">
                  <c:v>9.0668000000000026E-2</c:v>
                </c:pt>
                <c:pt idx="15">
                  <c:v>0</c:v>
                </c:pt>
                <c:pt idx="16">
                  <c:v>3.5367899999999999</c:v>
                </c:pt>
                <c:pt idx="17">
                  <c:v>2.9952428000000002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9-423E-B12B-52962AD4B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F-42BA-BA4D-17D7F45AA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1-43B7-9039-E09ADD558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8-4388-AD19-F1C09335308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'SN1'!$E$4:$E$27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8-4388-AD19-F1C093353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'SN2'!$L$4:$L$27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18.906627393225335</c:v>
                </c:pt>
                <c:pt idx="8">
                  <c:v>19.098627393225335</c:v>
                </c:pt>
                <c:pt idx="9">
                  <c:v>19.943198821796763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10.390574374079529</c:v>
                </c:pt>
                <c:pt idx="17">
                  <c:v>0.31458026509572967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0-4A8B-A896-69A4134D4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'SN2'!$E$4:$E$27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'SN2'!$Q$4:$Q$27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0.88377025036819123</c:v>
                </c:pt>
                <c:pt idx="11">
                  <c:v>1.1102857142857145</c:v>
                </c:pt>
                <c:pt idx="12">
                  <c:v>0.98</c:v>
                </c:pt>
                <c:pt idx="13">
                  <c:v>0.8102857142857145</c:v>
                </c:pt>
                <c:pt idx="14">
                  <c:v>0.99714285714285711</c:v>
                </c:pt>
                <c:pt idx="15">
                  <c:v>0.41428571428571437</c:v>
                </c:pt>
                <c:pt idx="16">
                  <c:v>9.2999999999999989</c:v>
                </c:pt>
                <c:pt idx="17">
                  <c:v>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4-47E2-A44E-31EE88004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'SN2'!$F$4:$F$27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3-41CA-9E16-868BF4A40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S3B!$E$4:$E$27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S3B!$G$4:$G$27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A-4FFC-B1DD-71BE092A0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'SN2'!$S$4:$S$27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0.21086758173785045</c:v>
                </c:pt>
                <c:pt idx="11">
                  <c:v>0.26491417142857149</c:v>
                </c:pt>
                <c:pt idx="12">
                  <c:v>0.23382800000000001</c:v>
                </c:pt>
                <c:pt idx="13">
                  <c:v>0.19333417142857148</c:v>
                </c:pt>
                <c:pt idx="14">
                  <c:v>0.23791828571428572</c:v>
                </c:pt>
                <c:pt idx="15">
                  <c:v>9.8848571428571452E-2</c:v>
                </c:pt>
                <c:pt idx="16">
                  <c:v>3.5367899999999999</c:v>
                </c:pt>
                <c:pt idx="17">
                  <c:v>3.0424000000000002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C-450E-9F54-64A93EEDA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'SN2'!$R$4:$R$27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1-4EDA-8882-5BA41ADCC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'SN2'!$G$4:$G$27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E-4181-9D44-1E4C62E97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'SN2'!$N$4:$N$27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0-4848-A53F-F4B9FBA4558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'SN2'!$E$4:$E$27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'SN2'!$R$4:$R$27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0-4848-A53F-F4B9FBA45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'SN3'!$E$4:$E$27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'SN3'!$L$4:$L$27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19.145213549337264</c:v>
                </c:pt>
                <c:pt idx="8">
                  <c:v>19.877213549337263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10.867746686303388</c:v>
                </c:pt>
                <c:pt idx="17">
                  <c:v>0.95081001472754068</c:v>
                </c:pt>
                <c:pt idx="18">
                  <c:v>1.1102230246251565E-16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C-4A07-938E-34443B89E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'SN3'!$E$4:$E$27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'SN3'!$Q$4:$Q$27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1.5703564064801205</c:v>
                </c:pt>
                <c:pt idx="10">
                  <c:v>2.0591428571428567</c:v>
                </c:pt>
                <c:pt idx="11">
                  <c:v>2.3445714285714292</c:v>
                </c:pt>
                <c:pt idx="12">
                  <c:v>2.33</c:v>
                </c:pt>
                <c:pt idx="13">
                  <c:v>2.0445714285714289</c:v>
                </c:pt>
                <c:pt idx="14">
                  <c:v>2.1542857142857139</c:v>
                </c:pt>
                <c:pt idx="15">
                  <c:v>1.3785714285714286</c:v>
                </c:pt>
                <c:pt idx="16">
                  <c:v>9.2999999999999989</c:v>
                </c:pt>
                <c:pt idx="17">
                  <c:v>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0-4591-AD18-032CF45DA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'SN3'!$E$4:$E$27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'SN3'!$F$4:$F$27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E-40A4-81E4-02A48D79D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'SN3'!$E$4:$E$27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'SN3'!$S$4:$S$27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0.37468703858615676</c:v>
                </c:pt>
                <c:pt idx="10">
                  <c:v>0.49131148571428562</c:v>
                </c:pt>
                <c:pt idx="11">
                  <c:v>0.55941474285714299</c:v>
                </c:pt>
                <c:pt idx="12">
                  <c:v>0.55593800000000004</c:v>
                </c:pt>
                <c:pt idx="13">
                  <c:v>0.48783474285714296</c:v>
                </c:pt>
                <c:pt idx="14">
                  <c:v>0.51401257142857137</c:v>
                </c:pt>
                <c:pt idx="15">
                  <c:v>0.32892714285714286</c:v>
                </c:pt>
                <c:pt idx="16">
                  <c:v>3.5367899999999999</c:v>
                </c:pt>
                <c:pt idx="17">
                  <c:v>3.0424000000000002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3-459A-869D-5AB858BE4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'SN3'!$E$4:$E$27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'SN3'!$R$4:$R$27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5-44FA-A7EB-1E433ED25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'SN3'!$E$4:$E$27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'SN3'!$G$4:$G$27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1-4D7F-BD81-40DB075B5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S3B!$E$4:$E$27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S3B!$N$4:$N$27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A-4BED-9207-D2CBD87352A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S3B!$E$4:$E$27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S3B!$R$4:$R$27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A-4BED-9207-D2CBD8735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'SN3'!$E$4:$E$27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'SN3'!$N$4:$N$27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D-4E5A-B66F-0E638BC2D97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'SN3'!$E$4:$E$27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'SN3'!$R$4:$R$27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D-4E5A-B66F-0E638BC2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'SN4'!$E$4:$E$27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'SN4'!$L$4:$L$27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19.439257731958765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11.472164948453608</c:v>
                </c:pt>
                <c:pt idx="17">
                  <c:v>1.7567010309278359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F-49A1-B27C-1B1D33375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'SN4'!$E$4:$E$27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'SN4'!$Q$4:$Q$27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0.85525773195876509</c:v>
                </c:pt>
                <c:pt idx="9">
                  <c:v>2.7680000000000011</c:v>
                </c:pt>
                <c:pt idx="10">
                  <c:v>3.476</c:v>
                </c:pt>
                <c:pt idx="11">
                  <c:v>3.9080000000000013</c:v>
                </c:pt>
                <c:pt idx="12">
                  <c:v>4.0400000000000009</c:v>
                </c:pt>
                <c:pt idx="13">
                  <c:v>3.6080000000000014</c:v>
                </c:pt>
                <c:pt idx="14">
                  <c:v>3.62</c:v>
                </c:pt>
                <c:pt idx="15">
                  <c:v>2.6000000000000005</c:v>
                </c:pt>
                <c:pt idx="16">
                  <c:v>9.3000000000000007</c:v>
                </c:pt>
                <c:pt idx="17">
                  <c:v>8</c:v>
                </c:pt>
                <c:pt idx="18">
                  <c:v>0.70400000000000085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3-428F-9FCB-008CDA7DF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'SN4'!$E$4:$E$27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'SN4'!$F$4:$F$27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B-4EB9-87D2-62248A8A0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'SN4'!$E$4:$E$27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'SN4'!$S$4:$S$27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0.20406449484536135</c:v>
                </c:pt>
                <c:pt idx="9">
                  <c:v>0.66044480000000028</c:v>
                </c:pt>
                <c:pt idx="10">
                  <c:v>0.82937360000000004</c:v>
                </c:pt>
                <c:pt idx="11">
                  <c:v>0.9324488000000003</c:v>
                </c:pt>
                <c:pt idx="12">
                  <c:v>0.96394400000000025</c:v>
                </c:pt>
                <c:pt idx="13">
                  <c:v>0.86086880000000032</c:v>
                </c:pt>
                <c:pt idx="14">
                  <c:v>0.86373200000000006</c:v>
                </c:pt>
                <c:pt idx="15">
                  <c:v>0.62036000000000013</c:v>
                </c:pt>
                <c:pt idx="16">
                  <c:v>3.5367900000000003</c:v>
                </c:pt>
                <c:pt idx="17">
                  <c:v>3.0424000000000002</c:v>
                </c:pt>
                <c:pt idx="18">
                  <c:v>0.26773120000000034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D-4E65-8368-63333E408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'SN4'!$E$4:$E$27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'SN4'!$R$4:$R$27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9-470C-B0CF-EAA18C029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'SN4'!$E$4:$E$27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'SN4'!$G$4:$G$27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C-4F4B-8AF4-2B4300FCF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'SN4'!$E$4:$E$27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'SN4'!$N$4:$N$27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D-45B5-B108-2156EB588D4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'SN4'!$E$4:$E$27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'SN4'!$R$4:$R$27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D-45B5-B108-2156EB588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'SN5'!$E$4:$E$27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'SN5'!$L$4:$L$27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19.593543446244482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11.790279823269515</c:v>
                </c:pt>
                <c:pt idx="17">
                  <c:v>2.1808541973490438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F-4878-ABF0-A0210DF1F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'SN5'!$E$4:$E$27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'SN5'!$Q$4:$Q$27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1.3695434462444815</c:v>
                </c:pt>
                <c:pt idx="9">
                  <c:v>2.7337142857142864</c:v>
                </c:pt>
                <c:pt idx="10">
                  <c:v>2.9217142857142857</c:v>
                </c:pt>
                <c:pt idx="11">
                  <c:v>3.4308571428571435</c:v>
                </c:pt>
                <c:pt idx="12">
                  <c:v>1.9400000000000004</c:v>
                </c:pt>
                <c:pt idx="13">
                  <c:v>1.4308571428571435</c:v>
                </c:pt>
                <c:pt idx="14">
                  <c:v>3.0914285714285716</c:v>
                </c:pt>
                <c:pt idx="15">
                  <c:v>3.2428571428571429</c:v>
                </c:pt>
                <c:pt idx="16">
                  <c:v>9.2999999999999989</c:v>
                </c:pt>
                <c:pt idx="17">
                  <c:v>7.9999999999999991</c:v>
                </c:pt>
                <c:pt idx="18">
                  <c:v>1.1154285714285725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2C-44D6-996D-2713E9C82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S4B!$E$4:$E$27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S4B!$L$4:$L$27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9.1216282856235011</c:v>
                </c:pt>
                <c:pt idx="8">
                  <c:v>9.8002469720846914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4.8453608247422677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C-45A9-86AD-A4CB09CCC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'SN5'!$E$4:$E$27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'SN5'!$F$4:$F$27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4-4049-A501-885535D45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'SN5'!$E$4:$E$27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'SN5'!$S$4:$S$27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0.32677306627393332</c:v>
                </c:pt>
                <c:pt idx="9">
                  <c:v>0.65226422857142874</c:v>
                </c:pt>
                <c:pt idx="10">
                  <c:v>0.69712102857142855</c:v>
                </c:pt>
                <c:pt idx="11">
                  <c:v>0.81860251428571451</c:v>
                </c:pt>
                <c:pt idx="12">
                  <c:v>0.46288400000000013</c:v>
                </c:pt>
                <c:pt idx="13">
                  <c:v>0.34140251428571444</c:v>
                </c:pt>
                <c:pt idx="14">
                  <c:v>0.73761485714285724</c:v>
                </c:pt>
                <c:pt idx="15">
                  <c:v>0.77374571428571426</c:v>
                </c:pt>
                <c:pt idx="16">
                  <c:v>3.5367899999999999</c:v>
                </c:pt>
                <c:pt idx="17">
                  <c:v>3.0423999999999998</c:v>
                </c:pt>
                <c:pt idx="18">
                  <c:v>0.42419748571428617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8-4E44-92ED-26394000E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'SN5'!$E$4:$E$27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'SN5'!$R$4:$R$27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8-4E61-AD3D-AEBB890F4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'SN5'!$E$4:$E$27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'SN5'!$G$4:$G$27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C-4BF0-91B2-4FD9E356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'SN5'!$E$4:$E$27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'SN5'!$N$4:$N$27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A-406F-9091-03DBC3F3938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'SN5'!$E$4:$E$27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'SN5'!$R$4:$R$27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A-406F-9091-03DBC3F39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'SN6'!$E$4:$E$27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'SN6'!$L$4:$L$27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19.68611487481591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11.981148748159058</c:v>
                </c:pt>
                <c:pt idx="17">
                  <c:v>2.4353460972017675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A-4FDB-B02F-A42DFA2DA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'SN6'!$E$4:$E$27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'SN6'!$Q$4:$Q$27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1.6781148748159098</c:v>
                </c:pt>
                <c:pt idx="9">
                  <c:v>2.0731428571428578</c:v>
                </c:pt>
                <c:pt idx="10">
                  <c:v>3.3691428571428563</c:v>
                </c:pt>
                <c:pt idx="11">
                  <c:v>1.9245714285714284</c:v>
                </c:pt>
                <c:pt idx="12">
                  <c:v>1.4799999999999995</c:v>
                </c:pt>
                <c:pt idx="13">
                  <c:v>0.92457142857142838</c:v>
                </c:pt>
                <c:pt idx="14">
                  <c:v>3.5542857142857134</c:v>
                </c:pt>
                <c:pt idx="15">
                  <c:v>3.6285714285714281</c:v>
                </c:pt>
                <c:pt idx="16">
                  <c:v>9.3000000000000007</c:v>
                </c:pt>
                <c:pt idx="17">
                  <c:v>8</c:v>
                </c:pt>
                <c:pt idx="18">
                  <c:v>1.3622857142857145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F-4A83-B4F5-A27B1DA56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'SN6'!$E$4:$E$27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'SN6'!$F$4:$F$27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6-4214-868B-86D221DA1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'SN6'!$E$4:$E$27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'SN6'!$S$4:$S$27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0.4003982091310761</c:v>
                </c:pt>
                <c:pt idx="9">
                  <c:v>0.49465188571428592</c:v>
                </c:pt>
                <c:pt idx="10">
                  <c:v>0.80387748571428552</c:v>
                </c:pt>
                <c:pt idx="11">
                  <c:v>0.4592027428571428</c:v>
                </c:pt>
                <c:pt idx="12">
                  <c:v>0.35312799999999989</c:v>
                </c:pt>
                <c:pt idx="13">
                  <c:v>0.22060274285714282</c:v>
                </c:pt>
                <c:pt idx="14">
                  <c:v>0.84805257142857127</c:v>
                </c:pt>
                <c:pt idx="15">
                  <c:v>0.8657771428571428</c:v>
                </c:pt>
                <c:pt idx="16">
                  <c:v>3.5367900000000003</c:v>
                </c:pt>
                <c:pt idx="17">
                  <c:v>3.0424000000000002</c:v>
                </c:pt>
                <c:pt idx="18">
                  <c:v>0.51807725714285724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7-4B93-A4FF-862D1B914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'SN6'!$E$4:$E$27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'SN6'!$R$4:$R$27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7-4231-9E74-BB12A0A1D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ORIG!$E$4:$E$27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ORIG!$F$4:$F$27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7-4FE0-89EF-DF7CE23D6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S4B!$E$4:$E$27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S4B!$Q$4:$Q$27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1.4095049079522775</c:v>
                </c:pt>
                <c:pt idx="10">
                  <c:v>1.9485672790981814</c:v>
                </c:pt>
                <c:pt idx="11">
                  <c:v>2.2225569976255795</c:v>
                </c:pt>
                <c:pt idx="12">
                  <c:v>2.1965467161529775</c:v>
                </c:pt>
                <c:pt idx="13">
                  <c:v>1.9225569976255796</c:v>
                </c:pt>
                <c:pt idx="14">
                  <c:v>2.0398971852739809</c:v>
                </c:pt>
                <c:pt idx="15">
                  <c:v>1.2832476543949838</c:v>
                </c:pt>
                <c:pt idx="16">
                  <c:v>5.3959588741095921</c:v>
                </c:pt>
                <c:pt idx="17">
                  <c:v>3.0653196247031969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F8-444F-8F62-18B914E31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'SN6'!$E$4:$E$27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'SN6'!$G$4:$G$27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E-4A8B-871D-E10987AB0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'SN6'!$E$4:$E$27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'SN6'!$N$4:$N$27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4-43C9-BA1D-6FE3C2C6F22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'SN6'!$E$4:$E$27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'SN6'!$R$4:$R$27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4-43C9-BA1D-6FE3C2C6F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'SN7'!$E$4:$E$27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'SN7'!$L$4:$L$27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19.624400589101622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11.853902798232694</c:v>
                </c:pt>
                <c:pt idx="17">
                  <c:v>2.2656848306332833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4-4226-9917-3E410EAC0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'SN7'!$E$4:$E$27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'SN7'!$Q$4:$Q$27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1.4724005891016221</c:v>
                </c:pt>
                <c:pt idx="9">
                  <c:v>1.8468571428571434</c:v>
                </c:pt>
                <c:pt idx="10">
                  <c:v>3.0708571428571423</c:v>
                </c:pt>
                <c:pt idx="11">
                  <c:v>1.5954285714285721</c:v>
                </c:pt>
                <c:pt idx="12">
                  <c:v>1.1200000000000001</c:v>
                </c:pt>
                <c:pt idx="13">
                  <c:v>0.59542857142857208</c:v>
                </c:pt>
                <c:pt idx="14">
                  <c:v>3.2457142857142856</c:v>
                </c:pt>
                <c:pt idx="15">
                  <c:v>3.3714285714285719</c:v>
                </c:pt>
                <c:pt idx="16">
                  <c:v>9.3000000000000007</c:v>
                </c:pt>
                <c:pt idx="17">
                  <c:v>8</c:v>
                </c:pt>
                <c:pt idx="18">
                  <c:v>1.1977142857142846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3-4475-9BA8-C31F3DB2E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'SN7'!$E$4:$E$27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'SN7'!$F$4:$F$27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3-4F2E-A8C6-091213D5D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'SN7'!$E$4:$E$27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'SN7'!$S$4:$S$27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0.35131478055964704</c:v>
                </c:pt>
                <c:pt idx="9">
                  <c:v>0.44066011428571444</c:v>
                </c:pt>
                <c:pt idx="10">
                  <c:v>0.73270651428571421</c:v>
                </c:pt>
                <c:pt idx="11">
                  <c:v>0.38066925714285732</c:v>
                </c:pt>
                <c:pt idx="12">
                  <c:v>0.26723200000000003</c:v>
                </c:pt>
                <c:pt idx="13">
                  <c:v>0.14206925714285731</c:v>
                </c:pt>
                <c:pt idx="14">
                  <c:v>0.77442742857142854</c:v>
                </c:pt>
                <c:pt idx="15">
                  <c:v>0.80442285714285733</c:v>
                </c:pt>
                <c:pt idx="16">
                  <c:v>3.5367900000000003</c:v>
                </c:pt>
                <c:pt idx="17">
                  <c:v>3.0424000000000002</c:v>
                </c:pt>
                <c:pt idx="18">
                  <c:v>0.45549074285714247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A-4478-91B5-1CDC477BD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'SN7'!$E$4:$E$27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'SN7'!$R$4:$R$27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A-447F-A284-CE77180FA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'SN7'!$E$4:$E$27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'SN7'!$G$4:$G$27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8-8BF0-35558947F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'SN7'!$E$4:$E$27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'SN7'!$N$4:$N$27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1-4FA1-9E6E-3823C567756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'SN7'!$E$4:$E$27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'SN7'!$R$4:$R$27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1-4FA1-9E6E-3823C5677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'SN8'!$E$4:$E$27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'SN8'!$L$4:$L$27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19.439257731958765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11.472164948453608</c:v>
                </c:pt>
                <c:pt idx="17">
                  <c:v>1.7567010309278359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E-4314-9F3E-373F6C661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S4B!$E$4:$E$27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S4B!$F$4:$F$27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0-4F1F-A717-C3C7F5F16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'SN8'!$E$4:$E$27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'SN8'!$Q$4:$Q$27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0.85525773195876509</c:v>
                </c:pt>
                <c:pt idx="9">
                  <c:v>2.168000000000001</c:v>
                </c:pt>
                <c:pt idx="10">
                  <c:v>2.1760000000000002</c:v>
                </c:pt>
                <c:pt idx="11">
                  <c:v>2.6080000000000014</c:v>
                </c:pt>
                <c:pt idx="12">
                  <c:v>1.0400000000000009</c:v>
                </c:pt>
                <c:pt idx="13">
                  <c:v>0.60800000000000143</c:v>
                </c:pt>
                <c:pt idx="14">
                  <c:v>2.3200000000000003</c:v>
                </c:pt>
                <c:pt idx="15">
                  <c:v>2.6000000000000005</c:v>
                </c:pt>
                <c:pt idx="16">
                  <c:v>9.3000000000000007</c:v>
                </c:pt>
                <c:pt idx="17">
                  <c:v>8</c:v>
                </c:pt>
                <c:pt idx="18">
                  <c:v>0.70400000000000085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8-4B0B-A87A-72BD55BA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'SN8'!$E$4:$E$27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'SN8'!$F$4:$F$27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4-44A9-AA48-0298A489A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'SN8'!$E$4:$E$27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'SN8'!$S$4:$S$27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0.20406449484536135</c:v>
                </c:pt>
                <c:pt idx="9">
                  <c:v>0.51728480000000021</c:v>
                </c:pt>
                <c:pt idx="10">
                  <c:v>0.51919360000000003</c:v>
                </c:pt>
                <c:pt idx="11">
                  <c:v>0.6222688000000004</c:v>
                </c:pt>
                <c:pt idx="12">
                  <c:v>0.24814400000000023</c:v>
                </c:pt>
                <c:pt idx="13">
                  <c:v>0.14506880000000036</c:v>
                </c:pt>
                <c:pt idx="14">
                  <c:v>0.55355200000000004</c:v>
                </c:pt>
                <c:pt idx="15">
                  <c:v>0.62036000000000013</c:v>
                </c:pt>
                <c:pt idx="16">
                  <c:v>3.5367900000000003</c:v>
                </c:pt>
                <c:pt idx="17">
                  <c:v>3.0424000000000002</c:v>
                </c:pt>
                <c:pt idx="18">
                  <c:v>0.26773120000000034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6-4C15-B48F-4E994D95A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'SN8'!$E$4:$E$27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'SN8'!$R$4:$R$27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3-4272-A9B1-3C65512C2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'SN8'!$E$4:$E$27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'SN8'!$G$4:$G$27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5-4359-8CFE-5229CC709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'SN8'!$E$4:$E$27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'SN8'!$N$4:$N$27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C0C-9A7F-FDEC5AF0677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'SN8'!$E$4:$E$27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'SN8'!$R$4:$R$27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C0C-9A7F-FDEC5AF06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'SN9'!$E$4:$E$27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'SN9'!$L$4:$L$27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19.23097201767305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19.819587628865978</c:v>
                </c:pt>
                <c:pt idx="13">
                  <c:v>19.30117820324006</c:v>
                </c:pt>
                <c:pt idx="14">
                  <c:v>20</c:v>
                </c:pt>
                <c:pt idx="15">
                  <c:v>20</c:v>
                </c:pt>
                <c:pt idx="16">
                  <c:v>11.042709867452135</c:v>
                </c:pt>
                <c:pt idx="17">
                  <c:v>1.1840942562592041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FCE-9859-5D143BACA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'SN9'!$E$4:$E$27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'SN9'!$Q$4:$Q$27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0.16097201767304992</c:v>
                </c:pt>
                <c:pt idx="9">
                  <c:v>2.0042857142857144</c:v>
                </c:pt>
                <c:pt idx="10">
                  <c:v>1.169285714285714</c:v>
                </c:pt>
                <c:pt idx="11">
                  <c:v>1.4971428571428573</c:v>
                </c:pt>
                <c:pt idx="12">
                  <c:v>0</c:v>
                </c:pt>
                <c:pt idx="13">
                  <c:v>0</c:v>
                </c:pt>
                <c:pt idx="14">
                  <c:v>0.57974963181148764</c:v>
                </c:pt>
                <c:pt idx="15">
                  <c:v>1.7321428571428572</c:v>
                </c:pt>
                <c:pt idx="16">
                  <c:v>9.3000000000000007</c:v>
                </c:pt>
                <c:pt idx="17">
                  <c:v>8</c:v>
                </c:pt>
                <c:pt idx="18">
                  <c:v>0.14857142857142791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3-4AB7-B677-F15A0DE13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'SN9'!$E$4:$E$27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'SN9'!$F$4:$F$27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9-4FE8-B9F2-B5ECFF00F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'SN9'!$E$4:$E$27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'SN9'!$S$4:$S$27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3.840792341678971E-2</c:v>
                </c:pt>
                <c:pt idx="9">
                  <c:v>0.4782225714285715</c:v>
                </c:pt>
                <c:pt idx="10">
                  <c:v>0.27899157142857139</c:v>
                </c:pt>
                <c:pt idx="11">
                  <c:v>0.35721828571428577</c:v>
                </c:pt>
                <c:pt idx="12">
                  <c:v>0</c:v>
                </c:pt>
                <c:pt idx="13">
                  <c:v>0</c:v>
                </c:pt>
                <c:pt idx="14">
                  <c:v>0.13832826215022095</c:v>
                </c:pt>
                <c:pt idx="15">
                  <c:v>0.41328928571428575</c:v>
                </c:pt>
                <c:pt idx="16">
                  <c:v>3.5367900000000003</c:v>
                </c:pt>
                <c:pt idx="17">
                  <c:v>3.0424000000000002</c:v>
                </c:pt>
                <c:pt idx="18">
                  <c:v>5.6501714285714037E-2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A-4132-ABD8-9906220EE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S4B!$E$4:$E$27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S4B!$S$4:$S$27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0.33630787103741339</c:v>
                </c:pt>
                <c:pt idx="10">
                  <c:v>0.46492815279282607</c:v>
                </c:pt>
                <c:pt idx="11">
                  <c:v>0.53030209963346331</c:v>
                </c:pt>
                <c:pt idx="12">
                  <c:v>0.52409604647410046</c:v>
                </c:pt>
                <c:pt idx="13">
                  <c:v>0.45872209963346333</c:v>
                </c:pt>
                <c:pt idx="14">
                  <c:v>0.48671946840637187</c:v>
                </c:pt>
                <c:pt idx="15">
                  <c:v>0.30618289033864315</c:v>
                </c:pt>
                <c:pt idx="16">
                  <c:v>2.0520831598238778</c:v>
                </c:pt>
                <c:pt idx="17">
                  <c:v>1.1657410532746257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9-4C55-B7F5-32CF71DC0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'SN9'!$E$4:$E$27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'SN9'!$R$4:$R$27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1-4C26-A3C3-097F9F943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'SN9'!$E$4:$E$27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'SN9'!$G$4:$G$27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7-48BC-A9AF-B1127118A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'SN9'!$E$4:$E$27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'SN9'!$N$4:$N$27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9-4854-9E83-A48DCD4A208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'SN9'!$E$4:$E$27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'SN9'!$R$4:$R$27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9-4854-9E83-A48DCD4A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'SN10'!$E$4:$E$27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'SN10'!$L$4:$L$27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18.954344624447721</c:v>
                </c:pt>
                <c:pt idx="8">
                  <c:v>19.254344624447722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10.4860088365243</c:v>
                </c:pt>
                <c:pt idx="17">
                  <c:v>0.44182621502209152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6-40FD-B3F4-0B1A68723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'SN10'!$E$4:$E$27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'SN10'!$Q$4:$Q$27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0.26863033873343634</c:v>
                </c:pt>
                <c:pt idx="10">
                  <c:v>1.1642857142857141</c:v>
                </c:pt>
                <c:pt idx="11">
                  <c:v>1.3571428571428574</c:v>
                </c:pt>
                <c:pt idx="12">
                  <c:v>1.25</c:v>
                </c:pt>
                <c:pt idx="13">
                  <c:v>1.0571428571428574</c:v>
                </c:pt>
                <c:pt idx="14">
                  <c:v>1.2285714285714284</c:v>
                </c:pt>
                <c:pt idx="15">
                  <c:v>0.60714285714285721</c:v>
                </c:pt>
                <c:pt idx="16">
                  <c:v>9.2999999999999989</c:v>
                </c:pt>
                <c:pt idx="17">
                  <c:v>7.9999999999999991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2-4080-98FE-89630A933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'SN10'!$E$4:$E$27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'SN10'!$F$4:$F$27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C-434D-96EC-1DF806F9B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'SN10'!$E$4:$E$27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'SN10'!$S$4:$S$27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6.4095198821797914E-2</c:v>
                </c:pt>
                <c:pt idx="10">
                  <c:v>0.27779857142857139</c:v>
                </c:pt>
                <c:pt idx="11">
                  <c:v>0.32381428571428578</c:v>
                </c:pt>
                <c:pt idx="12">
                  <c:v>0.29825000000000002</c:v>
                </c:pt>
                <c:pt idx="13">
                  <c:v>0.2522342857142858</c:v>
                </c:pt>
                <c:pt idx="14">
                  <c:v>0.29313714285714282</c:v>
                </c:pt>
                <c:pt idx="15">
                  <c:v>0.14486428571428572</c:v>
                </c:pt>
                <c:pt idx="16">
                  <c:v>3.5367899999999999</c:v>
                </c:pt>
                <c:pt idx="17">
                  <c:v>3.0423999999999998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0-4B3E-B587-8D4851269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'SN10'!$E$4:$E$27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'SN10'!$R$4:$R$27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A-47F0-B4F3-98CFDDDEB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'SN10'!$E$4:$E$27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'SN10'!$G$4:$G$27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8-410F-9086-75B527476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'SN10'!$E$4:$E$27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'SN10'!$N$4:$N$27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3-4F3B-98AE-DA5CF45A695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'SN10'!$E$4:$E$27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'SN10'!$R$4:$R$27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3-4F3B-98AE-DA5CF45A6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S4B!$E$4:$E$27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S4B!$R$4:$R$27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6-45A5-8121-3343118E8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'SN11'!$L$4:$L$27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18.827098674521359</c:v>
                </c:pt>
                <c:pt idx="8">
                  <c:v>18.83909867452136</c:v>
                </c:pt>
                <c:pt idx="9">
                  <c:v>19.400812960235644</c:v>
                </c:pt>
                <c:pt idx="10">
                  <c:v>19.968527245949929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10.231516936671577</c:v>
                </c:pt>
                <c:pt idx="17">
                  <c:v>0.10250368188512482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5-41D5-A3A1-2ED1D49E2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'SN11'!$E$4:$E$27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'SN11'!$Q$4:$Q$27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0.66738438880707185</c:v>
                </c:pt>
                <c:pt idx="12">
                  <c:v>0.53</c:v>
                </c:pt>
                <c:pt idx="13">
                  <c:v>0.39885714285714302</c:v>
                </c:pt>
                <c:pt idx="14">
                  <c:v>0.61142857142857143</c:v>
                </c:pt>
                <c:pt idx="15">
                  <c:v>9.2857142857142971E-2</c:v>
                </c:pt>
                <c:pt idx="16">
                  <c:v>9.2999999999999989</c:v>
                </c:pt>
                <c:pt idx="17">
                  <c:v>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5A-43E2-9A1C-82398584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'SN11'!$F$4:$F$27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B-4B2D-A3A2-8D8A0077B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'SN11'!$S$4:$S$27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0.15923791516936736</c:v>
                </c:pt>
                <c:pt idx="12">
                  <c:v>0.12645800000000001</c:v>
                </c:pt>
                <c:pt idx="13">
                  <c:v>9.516731428571433E-2</c:v>
                </c:pt>
                <c:pt idx="14">
                  <c:v>0.14588685714285715</c:v>
                </c:pt>
                <c:pt idx="15">
                  <c:v>2.2155714285714313E-2</c:v>
                </c:pt>
                <c:pt idx="16">
                  <c:v>3.5367899999999999</c:v>
                </c:pt>
                <c:pt idx="17">
                  <c:v>3.0424000000000002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A-4FFE-B0C7-490A8D5E9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'SN11'!$R$4:$R$27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3-4281-85B8-CC6BADF34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'SN11'!$G$4:$G$27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0-44D2-A4A4-F1165E3C8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'SN11'!$N$4:$N$27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4-488B-B783-FF813FCEC8C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'SN11'!$E$4:$E$27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'SN11'!$R$4:$R$27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4-488B-B783-FF813FCEC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'SN12'!$L$4:$L$27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7.2</c:v>
                </c:pt>
                <c:pt idx="3">
                  <c:v>14.4</c:v>
                </c:pt>
                <c:pt idx="4">
                  <c:v>20</c:v>
                </c:pt>
                <c:pt idx="5">
                  <c:v>19.587628865979383</c:v>
                </c:pt>
                <c:pt idx="6">
                  <c:v>19.175257731958766</c:v>
                </c:pt>
                <c:pt idx="7">
                  <c:v>18.763475699558178</c:v>
                </c:pt>
                <c:pt idx="8">
                  <c:v>18.627393225331375</c:v>
                </c:pt>
                <c:pt idx="9">
                  <c:v>18.962821796759947</c:v>
                </c:pt>
                <c:pt idx="10">
                  <c:v>19.232250368188517</c:v>
                </c:pt>
                <c:pt idx="11">
                  <c:v>19.601964653902801</c:v>
                </c:pt>
                <c:pt idx="12">
                  <c:v>19.771964653902799</c:v>
                </c:pt>
                <c:pt idx="13">
                  <c:v>19.841678939617086</c:v>
                </c:pt>
                <c:pt idx="14">
                  <c:v>20</c:v>
                </c:pt>
                <c:pt idx="15">
                  <c:v>19.830633284241532</c:v>
                </c:pt>
                <c:pt idx="16">
                  <c:v>9.9349042709867454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C-4B2F-9EA3-A64BA8669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'SN12'!$E$4:$E$27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'SN12'!$Q$4:$Q$27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0.144536082474229</c:v>
                </c:pt>
                <c:pt idx="15">
                  <c:v>0</c:v>
                </c:pt>
                <c:pt idx="16">
                  <c:v>9.3000000000000007</c:v>
                </c:pt>
                <c:pt idx="17">
                  <c:v>7.7705714285714276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3-4565-81FC-489962300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'SN12'!$F$4:$F$27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8-4081-B247-70AFA0A2E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S4B!$E$4:$E$27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S4B!$G$4:$G$27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8-4C22-8CAA-487ABC408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'SN12'!$S$4:$S$27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3.4486309278351043E-2</c:v>
                </c:pt>
                <c:pt idx="15">
                  <c:v>0</c:v>
                </c:pt>
                <c:pt idx="16">
                  <c:v>3.5367900000000003</c:v>
                </c:pt>
                <c:pt idx="17">
                  <c:v>2.9551483142857142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F-4969-B411-B890064C2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'SN12'!$R$4:$R$27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0-4B54-971B-2863143B9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'SN12'!$G$4:$G$27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8-455F-9079-E32CA5815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'SN12'!$E$4:$E$27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'SN12'!$N$4:$N$27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A-479F-9DAA-09ED0F2757C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'SN12'!$E$4:$E$27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'SN12'!$R$4:$R$27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A-479F-9DAA-09ED0F275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S4B!$E$4:$E$27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S4B!$N$4:$N$27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E-4D63-88CC-02993129A01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S4B!$E$4:$E$27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S4B!$R$4:$R$27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E-4D63-88CC-02993129A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S5B!$E$4:$E$27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S5B!$L$4:$L$27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9.1460117882114549</c:v>
                </c:pt>
                <c:pt idx="8">
                  <c:v>9.8798184688633839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9.3139347439482698</c:v>
                </c:pt>
                <c:pt idx="13">
                  <c:v>8.3332141092547296</c:v>
                </c:pt>
                <c:pt idx="14">
                  <c:v>9.19137128208029</c:v>
                </c:pt>
                <c:pt idx="15">
                  <c:v>10</c:v>
                </c:pt>
                <c:pt idx="16">
                  <c:v>4.8453608247422677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A-4657-9FC6-4B06B685F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S5B!$E$4:$E$27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S5B!$Q$4:$Q$27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0.97580039560212883</c:v>
                </c:pt>
                <c:pt idx="10">
                  <c:v>0.76288526706470883</c:v>
                </c:pt>
                <c:pt idx="11">
                  <c:v>1.0487009843472652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0.57316892610159087</c:v>
                </c:pt>
                <c:pt idx="16">
                  <c:v>5.4432628691302245</c:v>
                </c:pt>
                <c:pt idx="17">
                  <c:v>3.0810876230434072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A4-465D-944F-FA8BE40BB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S5B!$E$4:$E$27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S5B!$F$4:$F$27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3-4DA3-8582-7F246188B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S5B!$E$4:$E$27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S5B!$S$4:$S$27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0.23282597439066793</c:v>
                </c:pt>
                <c:pt idx="10">
                  <c:v>0.18202442472163954</c:v>
                </c:pt>
                <c:pt idx="11">
                  <c:v>0.2502200548652575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0.13675810576783959</c:v>
                </c:pt>
                <c:pt idx="16">
                  <c:v>2.0700728691302244</c:v>
                </c:pt>
                <c:pt idx="17">
                  <c:v>1.1717376230434078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7-4902-BF47-6A0F01EFE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ORIG!$E$4:$E$27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ORIG!$S$4:$S$27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3.0639191752576945E-2</c:v>
                </c:pt>
                <c:pt idx="13">
                  <c:v>3.626720000000009E-2</c:v>
                </c:pt>
                <c:pt idx="14">
                  <c:v>9.0668000000000026E-2</c:v>
                </c:pt>
                <c:pt idx="15">
                  <c:v>0</c:v>
                </c:pt>
                <c:pt idx="16">
                  <c:v>1.7995796000000002</c:v>
                </c:pt>
                <c:pt idx="17">
                  <c:v>1.0435432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C-4381-BD43-910E4F8F9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S5B!$E$4:$E$27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S5B!$R$4:$R$27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F-4AA0-99D2-9CD31ACB5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S5B!$E$4:$E$27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S5B!$G$4:$G$27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E-45A7-A818-28F50F84D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S5B!$E$4:$E$27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S5B!$N$4:$N$27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A-4E49-B392-E999B8C905C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S5B!$E$4:$E$27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S5B!$R$4:$R$27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A-4E49-B392-E999B8C90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S6B!$E$4:$E$27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S6B!$L$4:$L$27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9.1747586544204118</c:v>
                </c:pt>
                <c:pt idx="8">
                  <c:v>9.9736290755919459</c:v>
                </c:pt>
                <c:pt idx="9">
                  <c:v>10</c:v>
                </c:pt>
                <c:pt idx="10">
                  <c:v>10</c:v>
                </c:pt>
                <c:pt idx="11">
                  <c:v>9.1725959850875629</c:v>
                </c:pt>
                <c:pt idx="12">
                  <c:v>7.623292946869868</c:v>
                </c:pt>
                <c:pt idx="13">
                  <c:v>5.7649610969058847</c:v>
                </c:pt>
                <c:pt idx="14">
                  <c:v>6.7625405708448874</c:v>
                </c:pt>
                <c:pt idx="15">
                  <c:v>8.2605234657940549</c:v>
                </c:pt>
                <c:pt idx="16">
                  <c:v>3.1058842905363226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1-4BDD-88E0-730E55120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S6B!$E$4:$E$27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S6B!$Q$4:$Q$27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0.17185402314721454</c:v>
                </c:pt>
                <c:pt idx="10">
                  <c:v>0.8976601581410355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5.4990317895756009</c:v>
                </c:pt>
                <c:pt idx="17">
                  <c:v>1.4123850250120999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4-4770-86F9-8D8801B60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S6B!$E$4:$E$27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S6B!$F$4:$F$27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3-4226-ACFD-FBE19C98C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S6B!$E$4:$E$27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S6B!$S$4:$S$27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4.1004369922925388E-2</c:v>
                </c:pt>
                <c:pt idx="10">
                  <c:v>0.21418171373245107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2.0912817895756013</c:v>
                </c:pt>
                <c:pt idx="17">
                  <c:v>0.53713002501210161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3-42BC-8635-64AE27C2C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S6B!$E$4:$E$27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S6B!$R$4:$R$27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2-4247-BBF8-ACBA74FDB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S6B!$E$4:$E$27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S6B!$G$4:$G$27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9-4E7B-82E9-DE84E2858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S6B!$E$4:$E$27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S6B!$N$4:$N$27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1-4590-BD12-9E52217B277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S6B!$E$4:$E$27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S6B!$R$4:$R$27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1-4590-BD12-9E52217B2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ORIG!$E$4:$E$27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ORIG!$R$4:$R$27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0-431B-BFB8-B93CC178C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S7B!$E$4:$E$27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S7B!$L$4:$L$27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9.1629519057988773</c:v>
                </c:pt>
                <c:pt idx="8">
                  <c:v>9.9350997192570016</c:v>
                </c:pt>
                <c:pt idx="9">
                  <c:v>10</c:v>
                </c:pt>
                <c:pt idx="10">
                  <c:v>10</c:v>
                </c:pt>
                <c:pt idx="11">
                  <c:v>9.1096266591060377</c:v>
                </c:pt>
                <c:pt idx="12">
                  <c:v>7.4914509205960504</c:v>
                </c:pt>
                <c:pt idx="13">
                  <c:v>5.5701497446505428</c:v>
                </c:pt>
                <c:pt idx="14">
                  <c:v>6.510466487775096</c:v>
                </c:pt>
                <c:pt idx="15">
                  <c:v>7.9607304403788905</c:v>
                </c:pt>
                <c:pt idx="16">
                  <c:v>2.8060912651211583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7-434B-9506-424E0554C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S7B!$E$4:$E$27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S7B!$Q$4:$Q$27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9.1331997548341537E-2</c:v>
                </c:pt>
                <c:pt idx="10">
                  <c:v>0.84230618502040189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5.4761266972498213</c:v>
                </c:pt>
                <c:pt idx="17">
                  <c:v>1.1139507595841307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E-439D-A23E-FA1C6667D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S7B!$E$4:$E$27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S7B!$F$4:$F$27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E-4559-B695-DDADE72C0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S7B!$E$4:$E$27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S7B!$S$4:$S$27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2.179181461503429E-2</c:v>
                </c:pt>
                <c:pt idx="10">
                  <c:v>0.20097425574586789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2.082570982964107</c:v>
                </c:pt>
                <c:pt idx="17">
                  <c:v>0.42363547386984496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5-47E8-AE12-F2B3FDCC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S7B!$E$4:$E$27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S7B!$R$4:$R$27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5-4C1B-B53F-0461FB316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S7B!$E$4:$E$27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S7B!$G$4:$G$27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E-4FEC-8FB3-9A7E4D551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S7B!$E$4:$E$27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S7B!$N$4:$N$27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1-4DA9-BB9F-CD68A0BB3F2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S7B!$E$4:$E$27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S7B!$R$4:$R$27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1-4DA9-BB9F-CD68A0BB3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S8B!$E$4:$E$27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S8B!$L$4:$L$27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9.0915980771730727</c:v>
                </c:pt>
                <c:pt idx="8">
                  <c:v>9.7022483918414597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8.996521429557701</c:v>
                </c:pt>
                <c:pt idx="13">
                  <c:v>7.725594335992783</c:v>
                </c:pt>
                <c:pt idx="14">
                  <c:v>8.3198450102821866</c:v>
                </c:pt>
                <c:pt idx="15">
                  <c:v>9.4817205721900226</c:v>
                </c:pt>
                <c:pt idx="16">
                  <c:v>4.3270813969322903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C-45BC-8CD3-CEE31605A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S8B!$E$4:$E$27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S8B!$Q$4:$Q$27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0.60469888632035529</c:v>
                </c:pt>
                <c:pt idx="10">
                  <c:v>0.50777565181308892</c:v>
                </c:pt>
                <c:pt idx="11">
                  <c:v>0.76720071924202982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5.3377002697157607</c:v>
                </c:pt>
                <c:pt idx="17">
                  <c:v>2.543169044929575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4-4201-8E8B-FA1B5FA8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S8B!$E$4:$E$27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S8B!$F$4:$F$27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F-43EE-8026-5366314D3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ORIG!$E$4:$E$27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ORIG!$G$4:$G$27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1-477A-888F-F46EB2B76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S8B!$E$4:$E$27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S8B!$S$4:$S$27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0.14428115427603677</c:v>
                </c:pt>
                <c:pt idx="10">
                  <c:v>0.12115527052260303</c:v>
                </c:pt>
                <c:pt idx="11">
                  <c:v>0.18305409161114833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2.0299274125729041</c:v>
                </c:pt>
                <c:pt idx="17">
                  <c:v>0.9671671877867174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9-4C9E-B6FB-32CA4D88A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S8B!$E$4:$E$27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S8B!$R$4:$R$27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8-42CF-B1D7-03463E778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S8B!$E$4:$E$27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S8B!$G$4:$G$27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3-47E5-BB5E-291BB3BC7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S8B!$E$4:$E$27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S8B!$N$4:$N$27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E-4BB5-AB23-8EDCAD27BEB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S8B!$E$4:$E$27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S8B!$R$4:$R$27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E-4BB5-AB23-8EDCAD27B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S9B!$E$4:$E$27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S9B!$L$4:$L$27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9.0297409811341556</c:v>
                </c:pt>
                <c:pt idx="8">
                  <c:v>9.5003880684344626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8.635688369330687</c:v>
                </c:pt>
                <c:pt idx="13">
                  <c:v>7.0348567635582135</c:v>
                </c:pt>
                <c:pt idx="14">
                  <c:v>7.3291005220588712</c:v>
                </c:pt>
                <c:pt idx="15">
                  <c:v>8.2409703208094189</c:v>
                </c:pt>
                <c:pt idx="16">
                  <c:v>3.0863311455516866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1-4701-A7D1-D1E874DD3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S9B!$E$4:$E$27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S9B!$Q$4:$Q$27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0.78283349133494484</c:v>
                </c:pt>
                <c:pt idx="10">
                  <c:v>0.21776896655063505</c:v>
                </c:pt>
                <c:pt idx="11">
                  <c:v>0.44719334240070108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5.2176975034002631</c:v>
                </c:pt>
                <c:pt idx="17">
                  <c:v>1.2996403789852238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D-44D1-9875-12515DB4A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S9B!$E$4:$E$27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S9B!$F$4:$F$27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5-40D8-BC9D-5C1A82D3C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S9B!$E$4:$E$27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S9B!$S$4:$S$27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0.18678407103251785</c:v>
                </c:pt>
                <c:pt idx="10">
                  <c:v>5.195967541898152E-2</c:v>
                </c:pt>
                <c:pt idx="11">
                  <c:v>0.10670033149680729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1.9842903605431201</c:v>
                </c:pt>
                <c:pt idx="17">
                  <c:v>0.49425323612808064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6-44A0-AE4E-8ADDC7B1B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S9B!$E$4:$E$27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S9B!$R$4:$R$27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0-48AA-BC0A-30093DE7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S9B!$E$4:$E$27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S9B!$G$4:$G$27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D-458D-BF3F-F9647C4F3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ORIG!$E$4:$E$27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ORIG!$N$4:$N$27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B-44B2-A154-BFF1A0EB95D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ORIG!$E$4:$E$27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ORIG!$R$4:$R$27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B-44B2-A154-BFF1A0EB9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S9B!$E$4:$E$27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S9B!$N$4:$N$27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A-499C-8E12-659D151F484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S9B!$E$4:$E$27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S9B!$R$4:$R$27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A-499C-8E12-659D151F4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S10B!$E$4:$E$27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S10B!$L$4:$L$27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8.8675265218121826</c:v>
                </c:pt>
                <c:pt idx="8">
                  <c:v>8.9710282161804251</c:v>
                </c:pt>
                <c:pt idx="9">
                  <c:v>9.6765308787590918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4.8453608247422677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B-41EA-8C09-3291887CD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S10B!$E$4:$E$27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S10B!$Q$4:$Q$27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0.43378438852188017</c:v>
                </c:pt>
                <c:pt idx="11">
                  <c:v>0.9080038728416977</c:v>
                </c:pt>
                <c:pt idx="12">
                  <c:v>0.75875423592060676</c:v>
                </c:pt>
                <c:pt idx="13">
                  <c:v>0.60800387284169766</c:v>
                </c:pt>
                <c:pt idx="14">
                  <c:v>0.80750363078909149</c:v>
                </c:pt>
                <c:pt idx="15">
                  <c:v>0.25625302565757635</c:v>
                </c:pt>
                <c:pt idx="16">
                  <c:v>4.9030014523156371</c:v>
                </c:pt>
                <c:pt idx="17">
                  <c:v>2.9010004841052117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F-40CD-A9B2-535FAC74A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S10B!$E$4:$E$27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S10B!$F$4:$F$27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A-4541-BC96-16D84AE46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S10B!$E$4:$E$27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S10B!$S$4:$S$27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0.10350095510132061</c:v>
                </c:pt>
                <c:pt idx="11">
                  <c:v>0.21664972406002908</c:v>
                </c:pt>
                <c:pt idx="12">
                  <c:v>0.18103876069065677</c:v>
                </c:pt>
                <c:pt idx="13">
                  <c:v>0.14506972406002908</c:v>
                </c:pt>
                <c:pt idx="14">
                  <c:v>0.19267036630627724</c:v>
                </c:pt>
                <c:pt idx="15">
                  <c:v>6.1141971921897721E-2</c:v>
                </c:pt>
                <c:pt idx="16">
                  <c:v>1.864611452315637</c:v>
                </c:pt>
                <c:pt idx="17">
                  <c:v>1.1032504841052122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2-4A3D-9934-14292C822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S10B!$E$4:$E$27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S10B!$R$4:$R$27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7-4C17-B69C-19E3EE54D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S10B!$E$4:$E$27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S10B!$G$4:$G$27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B-4F19-B735-5824B767B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S10B!$E$4:$E$27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S10B!$N$4:$N$27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2-492D-B8F1-0D54AA25F8E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S10B!$E$4:$E$27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S10B!$R$4:$R$27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2-492D-B8F1-0D54AA25F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S11B!$L$4:$L$27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8.7782059018057801</c:v>
                </c:pt>
                <c:pt idx="8">
                  <c:v>8.67649389949006</c:v>
                </c:pt>
                <c:pt idx="9">
                  <c:v>9.0643128902459562</c:v>
                </c:pt>
                <c:pt idx="10">
                  <c:v>9.4028015598787285</c:v>
                </c:pt>
                <c:pt idx="11">
                  <c:v>9.848720091887305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9.8920091269398966</c:v>
                </c:pt>
                <c:pt idx="16">
                  <c:v>4.7373699516821643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8-4D6F-9B7F-702569C4D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S11B!$E$4:$E$27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S11B!$Q$4:$Q$27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0.10206848627168452</c:v>
                </c:pt>
                <c:pt idx="13">
                  <c:v>0.14591853200857563</c:v>
                </c:pt>
                <c:pt idx="14">
                  <c:v>0.37429862375803946</c:v>
                </c:pt>
                <c:pt idx="15">
                  <c:v>0</c:v>
                </c:pt>
                <c:pt idx="16">
                  <c:v>4.7297194495032162</c:v>
                </c:pt>
                <c:pt idx="17">
                  <c:v>2.7384886696327713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A-435B-A15B-F7A930961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8.7371389500787</c:v>
                </c:pt>
                <c:pt idx="8">
                  <c:v>8.5396040603997907</c:v>
                </c:pt>
                <c:pt idx="9">
                  <c:v>8.7813615928463662</c:v>
                </c:pt>
                <c:pt idx="10">
                  <c:v>8.92731470379867</c:v>
                </c:pt>
                <c:pt idx="11">
                  <c:v>9.1607802055391439</c:v>
                </c:pt>
                <c:pt idx="12">
                  <c:v>9.1817580980677871</c:v>
                </c:pt>
                <c:pt idx="13">
                  <c:v>9.1131658318208526</c:v>
                </c:pt>
                <c:pt idx="14">
                  <c:v>9.288289739702547</c:v>
                </c:pt>
                <c:pt idx="15">
                  <c:v>9.0091865677796044</c:v>
                </c:pt>
                <c:pt idx="16">
                  <c:v>3.8545473925218721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3-4B7C-9346-9746EF613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S11B!$F$4:$F$27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9-4F46-A2B5-F3609FFB4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S11B!$S$4:$S$27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2.4353540824423928E-2</c:v>
                </c:pt>
                <c:pt idx="13">
                  <c:v>3.4816161737246144E-2</c:v>
                </c:pt>
                <c:pt idx="14">
                  <c:v>8.9307651628668216E-2</c:v>
                </c:pt>
                <c:pt idx="15">
                  <c:v>0</c:v>
                </c:pt>
                <c:pt idx="16">
                  <c:v>1.7987123066460733</c:v>
                </c:pt>
                <c:pt idx="17">
                  <c:v>1.0414472410613429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E-4A8F-A65F-25AB23322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S11B!$R$4:$R$27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4-4039-941C-5A0192818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S11B!$G$4:$G$27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1-46EF-9CE4-CF9677335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S11B!$N$4:$N$27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8-41FB-9AD5-4FD5C07CFA61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S11B!$E$4:$E$27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S11B!$R$4:$R$27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8-41FB-9AD5-4FD5C07CF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S12B!$L$4:$L$27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8.7273855490435182</c:v>
                </c:pt>
                <c:pt idx="8">
                  <c:v>8.50709272361585</c:v>
                </c:pt>
                <c:pt idx="9">
                  <c:v>8.7141606597139614</c:v>
                </c:pt>
                <c:pt idx="10">
                  <c:v>8.814386575479654</c:v>
                </c:pt>
                <c:pt idx="11">
                  <c:v>8.9973944825314529</c:v>
                </c:pt>
                <c:pt idx="12">
                  <c:v>8.9621263364880566</c:v>
                </c:pt>
                <c:pt idx="13">
                  <c:v>8.8415159313868195</c:v>
                </c:pt>
                <c:pt idx="14">
                  <c:v>8.9693358442478814</c:v>
                </c:pt>
                <c:pt idx="15">
                  <c:v>8.6495935013450129</c:v>
                </c:pt>
                <c:pt idx="16">
                  <c:v>3.4949543260872806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7-49F9-BE2F-B958DF1F1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S12B!$E$4:$E$27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S12B!$Q$4:$Q$27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4.631127965144425</c:v>
                </c:pt>
                <c:pt idx="17">
                  <c:v>1.5004816846861371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B-4D6F-A18E-17A76AEF5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S12B!$F$4:$F$27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8-4136-8211-5E22E01E4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S12B!$S$4:$S$27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1.7612179651444249</c:v>
                </c:pt>
                <c:pt idx="17">
                  <c:v>0.570633184686138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8-4D93-AE1D-2875DD6AD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S12B!$R$4:$R$27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8-459B-BC7D-2CCDABD1A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4.6500495631526775</c:v>
                </c:pt>
                <c:pt idx="17">
                  <c:v>1.8555941584637747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B-4D72-85BE-0F1D5A5EC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S12B!$G$4:$G$27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3-427F-851E-80CE19AC6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S12B!$E$4:$E$27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S12B!$N$4:$N$27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E-48FE-A25C-2984031A1E7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S12B!$E$4:$E$27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S12B!$R$4:$R$27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E-48FE-A25C-2984031A1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8.7793814432989681</c:v>
                </c:pt>
                <c:pt idx="8">
                  <c:v>8.68041237113402</c:v>
                </c:pt>
                <c:pt idx="9">
                  <c:v>9.0724123711340194</c:v>
                </c:pt>
                <c:pt idx="10">
                  <c:v>9.4164123711340189</c:v>
                </c:pt>
                <c:pt idx="11">
                  <c:v>9.8684123711340188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9.8969072164948457</c:v>
                </c:pt>
                <c:pt idx="16">
                  <c:v>4.7422680412371134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0-4E85-A51F-E5C1565E1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kWh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354475836482499"/>
          <c:y val="0.29587071841569895"/>
          <c:w val="0.74097747083000032"/>
          <c:h val="0.430566581891552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SN1B!$E$4:$E$27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SN1B!$Q$4:$Q$27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0.12841237113401904</c:v>
                </c:pt>
                <c:pt idx="13">
                  <c:v>0.15200000000000036</c:v>
                </c:pt>
                <c:pt idx="14">
                  <c:v>0.38000000000000012</c:v>
                </c:pt>
                <c:pt idx="15">
                  <c:v>0</c:v>
                </c:pt>
                <c:pt idx="16">
                  <c:v>4.7320000000000002</c:v>
                </c:pt>
                <c:pt idx="17">
                  <c:v>2.7439999999999998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C-4E12-9CAD-C9E06D6B6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Home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17528806252062"/>
          <c:y val="0.15185498004185474"/>
          <c:w val="0.82477425447804686"/>
          <c:h val="0.5567659892633486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SN1B!$F$4:$F$27</c:f>
              <c:numCache>
                <c:formatCode>General</c:formatCode>
                <c:ptCount val="24"/>
                <c:pt idx="0">
                  <c:v>0.6</c:v>
                </c:pt>
                <c:pt idx="1">
                  <c:v>0.4</c:v>
                </c:pt>
                <c:pt idx="2">
                  <c:v>0.4</c:v>
                </c:pt>
                <c:pt idx="3">
                  <c:v>1.5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0.6</c:v>
                </c:pt>
                <c:pt idx="8">
                  <c:v>0.6</c:v>
                </c:pt>
                <c:pt idx="9">
                  <c:v>0.4</c:v>
                </c:pt>
                <c:pt idx="10">
                  <c:v>0.7</c:v>
                </c:pt>
                <c:pt idx="11">
                  <c:v>0.7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1</c:v>
                </c:pt>
                <c:pt idx="16">
                  <c:v>0.7</c:v>
                </c:pt>
                <c:pt idx="17">
                  <c:v>2</c:v>
                </c:pt>
                <c:pt idx="18">
                  <c:v>1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1-416F-9BC6-6E5738124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8950335"/>
        <c:axId val="1608952255"/>
      </c:lineChart>
      <c:catAx>
        <c:axId val="160895033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2255"/>
        <c:crosses val="autoZero"/>
        <c:auto val="1"/>
        <c:lblAlgn val="ctr"/>
        <c:lblOffset val="100"/>
        <c:noMultiLvlLbl val="0"/>
      </c:catAx>
      <c:valAx>
        <c:axId val="160895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950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19816272965874E-2"/>
          <c:y val="7.4490740740740746E-2"/>
          <c:w val="0.87122462817147861"/>
          <c:h val="0.818109871682706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SN1B!$S$4:$S$27</c:f>
              <c:numCache>
                <c:formatCode>"£"#,##0.00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3.0639191752576945E-2</c:v>
                </c:pt>
                <c:pt idx="13">
                  <c:v>3.626720000000009E-2</c:v>
                </c:pt>
                <c:pt idx="14">
                  <c:v>9.0668000000000026E-2</c:v>
                </c:pt>
                <c:pt idx="15">
                  <c:v>0</c:v>
                </c:pt>
                <c:pt idx="16">
                  <c:v>1.7995796000000002</c:v>
                </c:pt>
                <c:pt idx="17">
                  <c:v>1.0435432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F-48E2-AD37-CBCDD784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3146127"/>
        <c:axId val="1153148527"/>
      </c:lineChart>
      <c:catAx>
        <c:axId val="115314612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8527"/>
        <c:crosses val="autoZero"/>
        <c:auto val="1"/>
        <c:lblAlgn val="ctr"/>
        <c:lblOffset val="100"/>
        <c:noMultiLvlLbl val="0"/>
      </c:catAx>
      <c:valAx>
        <c:axId val="115314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£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31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Tariff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8648293963255"/>
          <c:y val="0.21135737551181036"/>
          <c:w val="0.8585579615048119"/>
          <c:h val="0.595123462475612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C-4007-81F8-66EDBE2A4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1807"/>
        <c:axId val="1773524687"/>
      </c:lineChart>
      <c:catAx>
        <c:axId val="177352180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4687"/>
        <c:crosses val="autoZero"/>
        <c:auto val="1"/>
        <c:lblAlgn val="ctr"/>
        <c:lblOffset val="100"/>
        <c:noMultiLvlLbl val="0"/>
      </c:catAx>
      <c:valAx>
        <c:axId val="177352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1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330927384076996E-2"/>
          <c:y val="0.10226851851851854"/>
          <c:w val="0.88389129483814521"/>
          <c:h val="0.7903320939049285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SN1B!$G$4:$G$27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0.17142857142857143</c:v>
                </c:pt>
                <c:pt idx="8">
                  <c:v>0.39999999999999997</c:v>
                </c:pt>
                <c:pt idx="9">
                  <c:v>0.62857142857142867</c:v>
                </c:pt>
                <c:pt idx="10">
                  <c:v>0.82857142857142851</c:v>
                </c:pt>
                <c:pt idx="11">
                  <c:v>0.91428571428571437</c:v>
                </c:pt>
                <c:pt idx="12">
                  <c:v>1</c:v>
                </c:pt>
                <c:pt idx="13">
                  <c:v>0.91428571428571437</c:v>
                </c:pt>
                <c:pt idx="14">
                  <c:v>0.8571428571428571</c:v>
                </c:pt>
                <c:pt idx="15">
                  <c:v>0.7142857142857143</c:v>
                </c:pt>
                <c:pt idx="16">
                  <c:v>0.34285714285714286</c:v>
                </c:pt>
                <c:pt idx="17">
                  <c:v>0.1142857142857143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7-425C-9AA5-6E919AF5F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3527087"/>
        <c:axId val="1773525647"/>
      </c:lineChart>
      <c:catAx>
        <c:axId val="17735270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5647"/>
        <c:crosses val="autoZero"/>
        <c:auto val="1"/>
        <c:lblAlgn val="ctr"/>
        <c:lblOffset val="100"/>
        <c:noMultiLvlLbl val="0"/>
      </c:catAx>
      <c:valAx>
        <c:axId val="177352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352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SN1B!$N$4:$N$27</c:f>
              <c:numCache>
                <c:formatCode>0.0000</c:formatCode>
                <c:ptCount val="24"/>
                <c:pt idx="0">
                  <c:v>0.33729999999999999</c:v>
                </c:pt>
                <c:pt idx="1">
                  <c:v>0.33729999999999999</c:v>
                </c:pt>
                <c:pt idx="2">
                  <c:v>0.2024</c:v>
                </c:pt>
                <c:pt idx="3">
                  <c:v>0.2024</c:v>
                </c:pt>
                <c:pt idx="4">
                  <c:v>0.2024</c:v>
                </c:pt>
                <c:pt idx="5">
                  <c:v>0.33729999999999999</c:v>
                </c:pt>
                <c:pt idx="6">
                  <c:v>0.33729999999999999</c:v>
                </c:pt>
                <c:pt idx="7">
                  <c:v>0.33729999999999999</c:v>
                </c:pt>
                <c:pt idx="8">
                  <c:v>0.33729999999999999</c:v>
                </c:pt>
                <c:pt idx="9">
                  <c:v>0.33729999999999999</c:v>
                </c:pt>
                <c:pt idx="10">
                  <c:v>0.33729999999999999</c:v>
                </c:pt>
                <c:pt idx="11">
                  <c:v>0.33729999999999999</c:v>
                </c:pt>
                <c:pt idx="12">
                  <c:v>0.33729999999999999</c:v>
                </c:pt>
                <c:pt idx="13">
                  <c:v>0.33729999999999999</c:v>
                </c:pt>
                <c:pt idx="14">
                  <c:v>0.33729999999999999</c:v>
                </c:pt>
                <c:pt idx="15">
                  <c:v>0.33729999999999999</c:v>
                </c:pt>
                <c:pt idx="16">
                  <c:v>0.47220000000000001</c:v>
                </c:pt>
                <c:pt idx="17">
                  <c:v>0.47220000000000001</c:v>
                </c:pt>
                <c:pt idx="18">
                  <c:v>0.47220000000000001</c:v>
                </c:pt>
                <c:pt idx="19">
                  <c:v>0.33729999999999999</c:v>
                </c:pt>
                <c:pt idx="20">
                  <c:v>0.33729999999999999</c:v>
                </c:pt>
                <c:pt idx="21">
                  <c:v>0.33729999999999999</c:v>
                </c:pt>
                <c:pt idx="22">
                  <c:v>0.33729999999999999</c:v>
                </c:pt>
                <c:pt idx="23">
                  <c:v>0.33729999999999999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8-4B14-BD86-1B87540393E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SN1B!$E$4:$E$27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SN1B!$R$4:$R$27</c:f>
              <c:numCache>
                <c:formatCode>0.0000</c:formatCode>
                <c:ptCount val="24"/>
                <c:pt idx="0">
                  <c:v>0.23860000000000001</c:v>
                </c:pt>
                <c:pt idx="1">
                  <c:v>0.23860000000000001</c:v>
                </c:pt>
                <c:pt idx="2">
                  <c:v>9.7000000000000003E-2</c:v>
                </c:pt>
                <c:pt idx="3">
                  <c:v>9.7000000000000003E-2</c:v>
                </c:pt>
                <c:pt idx="4">
                  <c:v>9.7000000000000003E-2</c:v>
                </c:pt>
                <c:pt idx="5">
                  <c:v>0.23860000000000001</c:v>
                </c:pt>
                <c:pt idx="6">
                  <c:v>0.23860000000000001</c:v>
                </c:pt>
                <c:pt idx="7">
                  <c:v>0.23860000000000001</c:v>
                </c:pt>
                <c:pt idx="8">
                  <c:v>0.23860000000000001</c:v>
                </c:pt>
                <c:pt idx="9">
                  <c:v>0.23860000000000001</c:v>
                </c:pt>
                <c:pt idx="10">
                  <c:v>0.23860000000000001</c:v>
                </c:pt>
                <c:pt idx="11">
                  <c:v>0.23860000000000001</c:v>
                </c:pt>
                <c:pt idx="12">
                  <c:v>0.23860000000000001</c:v>
                </c:pt>
                <c:pt idx="13">
                  <c:v>0.23860000000000001</c:v>
                </c:pt>
                <c:pt idx="14">
                  <c:v>0.23860000000000001</c:v>
                </c:pt>
                <c:pt idx="15">
                  <c:v>0.23860000000000001</c:v>
                </c:pt>
                <c:pt idx="16">
                  <c:v>0.38030000000000003</c:v>
                </c:pt>
                <c:pt idx="17">
                  <c:v>0.38030000000000003</c:v>
                </c:pt>
                <c:pt idx="18">
                  <c:v>0.38030000000000003</c:v>
                </c:pt>
                <c:pt idx="19">
                  <c:v>0.23860000000000001</c:v>
                </c:pt>
                <c:pt idx="20">
                  <c:v>0.23860000000000001</c:v>
                </c:pt>
                <c:pt idx="21">
                  <c:v>0.23860000000000001</c:v>
                </c:pt>
                <c:pt idx="22">
                  <c:v>0.23860000000000001</c:v>
                </c:pt>
                <c:pt idx="23">
                  <c:v>0.23860000000000001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8-4B14-BD86-1B8754039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770575"/>
        <c:axId val="1597767215"/>
      </c:lineChart>
      <c:catAx>
        <c:axId val="15977705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67215"/>
        <c:crosses val="autoZero"/>
        <c:auto val="1"/>
        <c:lblAlgn val="ctr"/>
        <c:lblOffset val="100"/>
        <c:noMultiLvlLbl val="0"/>
      </c:catAx>
      <c:valAx>
        <c:axId val="159776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770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SN2B!$E$4:$E$27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SN2B!$L$4:$L$27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7.2</c:v>
                </c:pt>
                <c:pt idx="4">
                  <c:v>10</c:v>
                </c:pt>
                <c:pt idx="5">
                  <c:v>9.5876288659793811</c:v>
                </c:pt>
                <c:pt idx="6">
                  <c:v>9.1752577319587623</c:v>
                </c:pt>
                <c:pt idx="7">
                  <c:v>8.9066273932253299</c:v>
                </c:pt>
                <c:pt idx="8">
                  <c:v>9.0986273932253301</c:v>
                </c:pt>
                <c:pt idx="9">
                  <c:v>9.9431988217967593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4.8453608247422677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2-4707-96B0-8DF4ED3F8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7" Type="http://schemas.openxmlformats.org/officeDocument/2006/relationships/chart" Target="../charts/chart77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chart" Target="../charts/chart76.xml"/><Relationship Id="rId5" Type="http://schemas.openxmlformats.org/officeDocument/2006/relationships/chart" Target="../charts/chart75.xml"/><Relationship Id="rId4" Type="http://schemas.openxmlformats.org/officeDocument/2006/relationships/chart" Target="../charts/chart7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4" Type="http://schemas.openxmlformats.org/officeDocument/2006/relationships/chart" Target="../charts/chart8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7" Type="http://schemas.openxmlformats.org/officeDocument/2006/relationships/chart" Target="../charts/chart91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5" Type="http://schemas.openxmlformats.org/officeDocument/2006/relationships/chart" Target="../charts/chart89.xml"/><Relationship Id="rId4" Type="http://schemas.openxmlformats.org/officeDocument/2006/relationships/chart" Target="../charts/chart8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4.xml"/><Relationship Id="rId7" Type="http://schemas.openxmlformats.org/officeDocument/2006/relationships/chart" Target="../charts/chart98.xml"/><Relationship Id="rId2" Type="http://schemas.openxmlformats.org/officeDocument/2006/relationships/chart" Target="../charts/chart93.xml"/><Relationship Id="rId1" Type="http://schemas.openxmlformats.org/officeDocument/2006/relationships/chart" Target="../charts/chart92.xml"/><Relationship Id="rId6" Type="http://schemas.openxmlformats.org/officeDocument/2006/relationships/chart" Target="../charts/chart97.xml"/><Relationship Id="rId5" Type="http://schemas.openxmlformats.org/officeDocument/2006/relationships/chart" Target="../charts/chart96.xml"/><Relationship Id="rId4" Type="http://schemas.openxmlformats.org/officeDocument/2006/relationships/chart" Target="../charts/chart9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1.xml"/><Relationship Id="rId7" Type="http://schemas.openxmlformats.org/officeDocument/2006/relationships/chart" Target="../charts/chart105.xml"/><Relationship Id="rId2" Type="http://schemas.openxmlformats.org/officeDocument/2006/relationships/chart" Target="../charts/chart100.xml"/><Relationship Id="rId1" Type="http://schemas.openxmlformats.org/officeDocument/2006/relationships/chart" Target="../charts/chart99.xml"/><Relationship Id="rId6" Type="http://schemas.openxmlformats.org/officeDocument/2006/relationships/chart" Target="../charts/chart104.xml"/><Relationship Id="rId5" Type="http://schemas.openxmlformats.org/officeDocument/2006/relationships/chart" Target="../charts/chart103.xml"/><Relationship Id="rId4" Type="http://schemas.openxmlformats.org/officeDocument/2006/relationships/chart" Target="../charts/chart10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7" Type="http://schemas.openxmlformats.org/officeDocument/2006/relationships/chart" Target="../charts/chart112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Relationship Id="rId6" Type="http://schemas.openxmlformats.org/officeDocument/2006/relationships/chart" Target="../charts/chart111.xml"/><Relationship Id="rId5" Type="http://schemas.openxmlformats.org/officeDocument/2006/relationships/chart" Target="../charts/chart110.xml"/><Relationship Id="rId4" Type="http://schemas.openxmlformats.org/officeDocument/2006/relationships/chart" Target="../charts/chart10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5.xml"/><Relationship Id="rId7" Type="http://schemas.openxmlformats.org/officeDocument/2006/relationships/chart" Target="../charts/chart119.xml"/><Relationship Id="rId2" Type="http://schemas.openxmlformats.org/officeDocument/2006/relationships/chart" Target="../charts/chart114.xml"/><Relationship Id="rId1" Type="http://schemas.openxmlformats.org/officeDocument/2006/relationships/chart" Target="../charts/chart113.xml"/><Relationship Id="rId6" Type="http://schemas.openxmlformats.org/officeDocument/2006/relationships/chart" Target="../charts/chart118.xml"/><Relationship Id="rId5" Type="http://schemas.openxmlformats.org/officeDocument/2006/relationships/chart" Target="../charts/chart117.xml"/><Relationship Id="rId4" Type="http://schemas.openxmlformats.org/officeDocument/2006/relationships/chart" Target="../charts/chart116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2.xml"/><Relationship Id="rId7" Type="http://schemas.openxmlformats.org/officeDocument/2006/relationships/chart" Target="../charts/chart126.xml"/><Relationship Id="rId2" Type="http://schemas.openxmlformats.org/officeDocument/2006/relationships/chart" Target="../charts/chart121.xml"/><Relationship Id="rId1" Type="http://schemas.openxmlformats.org/officeDocument/2006/relationships/chart" Target="../charts/chart120.xml"/><Relationship Id="rId6" Type="http://schemas.openxmlformats.org/officeDocument/2006/relationships/chart" Target="../charts/chart125.xml"/><Relationship Id="rId5" Type="http://schemas.openxmlformats.org/officeDocument/2006/relationships/chart" Target="../charts/chart124.xml"/><Relationship Id="rId4" Type="http://schemas.openxmlformats.org/officeDocument/2006/relationships/chart" Target="../charts/chart123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9.xml"/><Relationship Id="rId7" Type="http://schemas.openxmlformats.org/officeDocument/2006/relationships/chart" Target="../charts/chart133.xml"/><Relationship Id="rId2" Type="http://schemas.openxmlformats.org/officeDocument/2006/relationships/chart" Target="../charts/chart128.xml"/><Relationship Id="rId1" Type="http://schemas.openxmlformats.org/officeDocument/2006/relationships/chart" Target="../charts/chart127.xml"/><Relationship Id="rId6" Type="http://schemas.openxmlformats.org/officeDocument/2006/relationships/chart" Target="../charts/chart132.xml"/><Relationship Id="rId5" Type="http://schemas.openxmlformats.org/officeDocument/2006/relationships/chart" Target="../charts/chart131.xml"/><Relationship Id="rId4" Type="http://schemas.openxmlformats.org/officeDocument/2006/relationships/chart" Target="../charts/chart13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6.xml"/><Relationship Id="rId7" Type="http://schemas.openxmlformats.org/officeDocument/2006/relationships/chart" Target="../charts/chart140.xml"/><Relationship Id="rId2" Type="http://schemas.openxmlformats.org/officeDocument/2006/relationships/chart" Target="../charts/chart135.xml"/><Relationship Id="rId1" Type="http://schemas.openxmlformats.org/officeDocument/2006/relationships/chart" Target="../charts/chart134.xml"/><Relationship Id="rId6" Type="http://schemas.openxmlformats.org/officeDocument/2006/relationships/chart" Target="../charts/chart139.xml"/><Relationship Id="rId5" Type="http://schemas.openxmlformats.org/officeDocument/2006/relationships/chart" Target="../charts/chart138.xml"/><Relationship Id="rId4" Type="http://schemas.openxmlformats.org/officeDocument/2006/relationships/chart" Target="../charts/chart137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3.xml"/><Relationship Id="rId7" Type="http://schemas.openxmlformats.org/officeDocument/2006/relationships/chart" Target="../charts/chart147.xml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Relationship Id="rId6" Type="http://schemas.openxmlformats.org/officeDocument/2006/relationships/chart" Target="../charts/chart146.xml"/><Relationship Id="rId5" Type="http://schemas.openxmlformats.org/officeDocument/2006/relationships/chart" Target="../charts/chart145.xml"/><Relationship Id="rId4" Type="http://schemas.openxmlformats.org/officeDocument/2006/relationships/chart" Target="../charts/chart14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0.xml"/><Relationship Id="rId7" Type="http://schemas.openxmlformats.org/officeDocument/2006/relationships/chart" Target="../charts/chart154.xml"/><Relationship Id="rId2" Type="http://schemas.openxmlformats.org/officeDocument/2006/relationships/chart" Target="../charts/chart149.xml"/><Relationship Id="rId1" Type="http://schemas.openxmlformats.org/officeDocument/2006/relationships/chart" Target="../charts/chart148.xml"/><Relationship Id="rId6" Type="http://schemas.openxmlformats.org/officeDocument/2006/relationships/chart" Target="../charts/chart153.xml"/><Relationship Id="rId5" Type="http://schemas.openxmlformats.org/officeDocument/2006/relationships/chart" Target="../charts/chart152.xml"/><Relationship Id="rId4" Type="http://schemas.openxmlformats.org/officeDocument/2006/relationships/chart" Target="../charts/chart15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7.xml"/><Relationship Id="rId7" Type="http://schemas.openxmlformats.org/officeDocument/2006/relationships/chart" Target="../charts/chart161.xml"/><Relationship Id="rId2" Type="http://schemas.openxmlformats.org/officeDocument/2006/relationships/chart" Target="../charts/chart156.xml"/><Relationship Id="rId1" Type="http://schemas.openxmlformats.org/officeDocument/2006/relationships/chart" Target="../charts/chart155.xml"/><Relationship Id="rId6" Type="http://schemas.openxmlformats.org/officeDocument/2006/relationships/chart" Target="../charts/chart160.xml"/><Relationship Id="rId5" Type="http://schemas.openxmlformats.org/officeDocument/2006/relationships/chart" Target="../charts/chart159.xml"/><Relationship Id="rId4" Type="http://schemas.openxmlformats.org/officeDocument/2006/relationships/chart" Target="../charts/chart158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4.xml"/><Relationship Id="rId7" Type="http://schemas.openxmlformats.org/officeDocument/2006/relationships/chart" Target="../charts/chart168.xml"/><Relationship Id="rId2" Type="http://schemas.openxmlformats.org/officeDocument/2006/relationships/chart" Target="../charts/chart163.xml"/><Relationship Id="rId1" Type="http://schemas.openxmlformats.org/officeDocument/2006/relationships/chart" Target="../charts/chart162.xml"/><Relationship Id="rId6" Type="http://schemas.openxmlformats.org/officeDocument/2006/relationships/chart" Target="../charts/chart167.xml"/><Relationship Id="rId5" Type="http://schemas.openxmlformats.org/officeDocument/2006/relationships/chart" Target="../charts/chart166.xml"/><Relationship Id="rId4" Type="http://schemas.openxmlformats.org/officeDocument/2006/relationships/chart" Target="../charts/chart165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1.xml"/><Relationship Id="rId7" Type="http://schemas.openxmlformats.org/officeDocument/2006/relationships/chart" Target="../charts/chart175.xml"/><Relationship Id="rId2" Type="http://schemas.openxmlformats.org/officeDocument/2006/relationships/chart" Target="../charts/chart170.xml"/><Relationship Id="rId1" Type="http://schemas.openxmlformats.org/officeDocument/2006/relationships/chart" Target="../charts/chart169.xml"/><Relationship Id="rId6" Type="http://schemas.openxmlformats.org/officeDocument/2006/relationships/chart" Target="../charts/chart174.xml"/><Relationship Id="rId5" Type="http://schemas.openxmlformats.org/officeDocument/2006/relationships/chart" Target="../charts/chart173.xml"/><Relationship Id="rId4" Type="http://schemas.openxmlformats.org/officeDocument/2006/relationships/chart" Target="../charts/chart172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8.xml"/><Relationship Id="rId7" Type="http://schemas.openxmlformats.org/officeDocument/2006/relationships/chart" Target="../charts/chart182.xml"/><Relationship Id="rId2" Type="http://schemas.openxmlformats.org/officeDocument/2006/relationships/chart" Target="../charts/chart177.xml"/><Relationship Id="rId1" Type="http://schemas.openxmlformats.org/officeDocument/2006/relationships/chart" Target="../charts/chart176.xml"/><Relationship Id="rId6" Type="http://schemas.openxmlformats.org/officeDocument/2006/relationships/chart" Target="../charts/chart181.xml"/><Relationship Id="rId5" Type="http://schemas.openxmlformats.org/officeDocument/2006/relationships/chart" Target="../charts/chart180.xml"/><Relationship Id="rId4" Type="http://schemas.openxmlformats.org/officeDocument/2006/relationships/chart" Target="../charts/chart179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5.xml"/><Relationship Id="rId7" Type="http://schemas.openxmlformats.org/officeDocument/2006/relationships/chart" Target="../charts/chart189.xml"/><Relationship Id="rId2" Type="http://schemas.openxmlformats.org/officeDocument/2006/relationships/chart" Target="../charts/chart184.xml"/><Relationship Id="rId1" Type="http://schemas.openxmlformats.org/officeDocument/2006/relationships/chart" Target="../charts/chart183.xml"/><Relationship Id="rId6" Type="http://schemas.openxmlformats.org/officeDocument/2006/relationships/chart" Target="../charts/chart188.xml"/><Relationship Id="rId5" Type="http://schemas.openxmlformats.org/officeDocument/2006/relationships/chart" Target="../charts/chart187.xml"/><Relationship Id="rId4" Type="http://schemas.openxmlformats.org/officeDocument/2006/relationships/chart" Target="../charts/chart186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2.xml"/><Relationship Id="rId7" Type="http://schemas.openxmlformats.org/officeDocument/2006/relationships/chart" Target="../charts/chart196.xml"/><Relationship Id="rId2" Type="http://schemas.openxmlformats.org/officeDocument/2006/relationships/chart" Target="../charts/chart191.xml"/><Relationship Id="rId1" Type="http://schemas.openxmlformats.org/officeDocument/2006/relationships/chart" Target="../charts/chart190.xml"/><Relationship Id="rId6" Type="http://schemas.openxmlformats.org/officeDocument/2006/relationships/chart" Target="../charts/chart195.xml"/><Relationship Id="rId5" Type="http://schemas.openxmlformats.org/officeDocument/2006/relationships/chart" Target="../charts/chart194.xml"/><Relationship Id="rId4" Type="http://schemas.openxmlformats.org/officeDocument/2006/relationships/chart" Target="../charts/chart193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9.xml"/><Relationship Id="rId7" Type="http://schemas.openxmlformats.org/officeDocument/2006/relationships/chart" Target="../charts/chart203.xml"/><Relationship Id="rId2" Type="http://schemas.openxmlformats.org/officeDocument/2006/relationships/chart" Target="../charts/chart198.xml"/><Relationship Id="rId1" Type="http://schemas.openxmlformats.org/officeDocument/2006/relationships/chart" Target="../charts/chart197.xml"/><Relationship Id="rId6" Type="http://schemas.openxmlformats.org/officeDocument/2006/relationships/chart" Target="../charts/chart202.xml"/><Relationship Id="rId5" Type="http://schemas.openxmlformats.org/officeDocument/2006/relationships/chart" Target="../charts/chart201.xml"/><Relationship Id="rId4" Type="http://schemas.openxmlformats.org/officeDocument/2006/relationships/chart" Target="../charts/chart20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6.xml"/><Relationship Id="rId7" Type="http://schemas.openxmlformats.org/officeDocument/2006/relationships/chart" Target="../charts/chart210.xml"/><Relationship Id="rId2" Type="http://schemas.openxmlformats.org/officeDocument/2006/relationships/chart" Target="../charts/chart205.xml"/><Relationship Id="rId1" Type="http://schemas.openxmlformats.org/officeDocument/2006/relationships/chart" Target="../charts/chart204.xml"/><Relationship Id="rId6" Type="http://schemas.openxmlformats.org/officeDocument/2006/relationships/chart" Target="../charts/chart209.xml"/><Relationship Id="rId5" Type="http://schemas.openxmlformats.org/officeDocument/2006/relationships/chart" Target="../charts/chart208.xml"/><Relationship Id="rId4" Type="http://schemas.openxmlformats.org/officeDocument/2006/relationships/chart" Target="../charts/chart207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3.xml"/><Relationship Id="rId7" Type="http://schemas.openxmlformats.org/officeDocument/2006/relationships/chart" Target="../charts/chart217.xml"/><Relationship Id="rId2" Type="http://schemas.openxmlformats.org/officeDocument/2006/relationships/chart" Target="../charts/chart212.xml"/><Relationship Id="rId1" Type="http://schemas.openxmlformats.org/officeDocument/2006/relationships/chart" Target="../charts/chart211.xml"/><Relationship Id="rId6" Type="http://schemas.openxmlformats.org/officeDocument/2006/relationships/chart" Target="../charts/chart216.xml"/><Relationship Id="rId5" Type="http://schemas.openxmlformats.org/officeDocument/2006/relationships/chart" Target="../charts/chart215.xml"/><Relationship Id="rId4" Type="http://schemas.openxmlformats.org/officeDocument/2006/relationships/chart" Target="../charts/chart214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0.xml"/><Relationship Id="rId7" Type="http://schemas.openxmlformats.org/officeDocument/2006/relationships/chart" Target="../charts/chart224.xml"/><Relationship Id="rId2" Type="http://schemas.openxmlformats.org/officeDocument/2006/relationships/chart" Target="../charts/chart219.xml"/><Relationship Id="rId1" Type="http://schemas.openxmlformats.org/officeDocument/2006/relationships/chart" Target="../charts/chart218.xml"/><Relationship Id="rId6" Type="http://schemas.openxmlformats.org/officeDocument/2006/relationships/chart" Target="../charts/chart223.xml"/><Relationship Id="rId5" Type="http://schemas.openxmlformats.org/officeDocument/2006/relationships/chart" Target="../charts/chart222.xml"/><Relationship Id="rId4" Type="http://schemas.openxmlformats.org/officeDocument/2006/relationships/chart" Target="../charts/chart221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7.xml"/><Relationship Id="rId7" Type="http://schemas.openxmlformats.org/officeDocument/2006/relationships/chart" Target="../charts/chart231.xml"/><Relationship Id="rId2" Type="http://schemas.openxmlformats.org/officeDocument/2006/relationships/chart" Target="../charts/chart226.xml"/><Relationship Id="rId1" Type="http://schemas.openxmlformats.org/officeDocument/2006/relationships/chart" Target="../charts/chart225.xml"/><Relationship Id="rId6" Type="http://schemas.openxmlformats.org/officeDocument/2006/relationships/chart" Target="../charts/chart230.xml"/><Relationship Id="rId5" Type="http://schemas.openxmlformats.org/officeDocument/2006/relationships/chart" Target="../charts/chart229.xml"/><Relationship Id="rId4" Type="http://schemas.openxmlformats.org/officeDocument/2006/relationships/chart" Target="../charts/chart228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4.xml"/><Relationship Id="rId7" Type="http://schemas.openxmlformats.org/officeDocument/2006/relationships/chart" Target="../charts/chart238.xml"/><Relationship Id="rId2" Type="http://schemas.openxmlformats.org/officeDocument/2006/relationships/chart" Target="../charts/chart233.xml"/><Relationship Id="rId1" Type="http://schemas.openxmlformats.org/officeDocument/2006/relationships/chart" Target="../charts/chart232.xml"/><Relationship Id="rId6" Type="http://schemas.openxmlformats.org/officeDocument/2006/relationships/chart" Target="../charts/chart237.xml"/><Relationship Id="rId5" Type="http://schemas.openxmlformats.org/officeDocument/2006/relationships/chart" Target="../charts/chart236.xml"/><Relationship Id="rId4" Type="http://schemas.openxmlformats.org/officeDocument/2006/relationships/chart" Target="../charts/chart235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1.xml"/><Relationship Id="rId7" Type="http://schemas.openxmlformats.org/officeDocument/2006/relationships/chart" Target="../charts/chart245.xml"/><Relationship Id="rId2" Type="http://schemas.openxmlformats.org/officeDocument/2006/relationships/chart" Target="../charts/chart240.xml"/><Relationship Id="rId1" Type="http://schemas.openxmlformats.org/officeDocument/2006/relationships/chart" Target="../charts/chart239.xml"/><Relationship Id="rId6" Type="http://schemas.openxmlformats.org/officeDocument/2006/relationships/chart" Target="../charts/chart244.xml"/><Relationship Id="rId5" Type="http://schemas.openxmlformats.org/officeDocument/2006/relationships/chart" Target="../charts/chart243.xml"/><Relationship Id="rId4" Type="http://schemas.openxmlformats.org/officeDocument/2006/relationships/chart" Target="../charts/chart24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8.xml"/><Relationship Id="rId7" Type="http://schemas.openxmlformats.org/officeDocument/2006/relationships/chart" Target="../charts/chart252.xml"/><Relationship Id="rId2" Type="http://schemas.openxmlformats.org/officeDocument/2006/relationships/chart" Target="../charts/chart247.xml"/><Relationship Id="rId1" Type="http://schemas.openxmlformats.org/officeDocument/2006/relationships/chart" Target="../charts/chart246.xml"/><Relationship Id="rId6" Type="http://schemas.openxmlformats.org/officeDocument/2006/relationships/chart" Target="../charts/chart251.xml"/><Relationship Id="rId5" Type="http://schemas.openxmlformats.org/officeDocument/2006/relationships/chart" Target="../charts/chart250.xml"/><Relationship Id="rId4" Type="http://schemas.openxmlformats.org/officeDocument/2006/relationships/chart" Target="../charts/chart249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5.xml"/><Relationship Id="rId7" Type="http://schemas.openxmlformats.org/officeDocument/2006/relationships/chart" Target="../charts/chart259.xml"/><Relationship Id="rId2" Type="http://schemas.openxmlformats.org/officeDocument/2006/relationships/chart" Target="../charts/chart254.xml"/><Relationship Id="rId1" Type="http://schemas.openxmlformats.org/officeDocument/2006/relationships/chart" Target="../charts/chart253.xml"/><Relationship Id="rId6" Type="http://schemas.openxmlformats.org/officeDocument/2006/relationships/chart" Target="../charts/chart258.xml"/><Relationship Id="rId5" Type="http://schemas.openxmlformats.org/officeDocument/2006/relationships/chart" Target="../charts/chart257.xml"/><Relationship Id="rId4" Type="http://schemas.openxmlformats.org/officeDocument/2006/relationships/chart" Target="../charts/chart256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2.xml"/><Relationship Id="rId7" Type="http://schemas.openxmlformats.org/officeDocument/2006/relationships/chart" Target="../charts/chart266.xml"/><Relationship Id="rId2" Type="http://schemas.openxmlformats.org/officeDocument/2006/relationships/chart" Target="../charts/chart261.xml"/><Relationship Id="rId1" Type="http://schemas.openxmlformats.org/officeDocument/2006/relationships/chart" Target="../charts/chart260.xml"/><Relationship Id="rId6" Type="http://schemas.openxmlformats.org/officeDocument/2006/relationships/chart" Target="../charts/chart265.xml"/><Relationship Id="rId5" Type="http://schemas.openxmlformats.org/officeDocument/2006/relationships/chart" Target="../charts/chart264.xml"/><Relationship Id="rId4" Type="http://schemas.openxmlformats.org/officeDocument/2006/relationships/chart" Target="../charts/chart263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9.xml"/><Relationship Id="rId7" Type="http://schemas.openxmlformats.org/officeDocument/2006/relationships/chart" Target="../charts/chart273.xml"/><Relationship Id="rId2" Type="http://schemas.openxmlformats.org/officeDocument/2006/relationships/chart" Target="../charts/chart268.xml"/><Relationship Id="rId1" Type="http://schemas.openxmlformats.org/officeDocument/2006/relationships/chart" Target="../charts/chart267.xml"/><Relationship Id="rId6" Type="http://schemas.openxmlformats.org/officeDocument/2006/relationships/chart" Target="../charts/chart272.xml"/><Relationship Id="rId5" Type="http://schemas.openxmlformats.org/officeDocument/2006/relationships/chart" Target="../charts/chart271.xml"/><Relationship Id="rId4" Type="http://schemas.openxmlformats.org/officeDocument/2006/relationships/chart" Target="../charts/chart27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6.xml"/><Relationship Id="rId7" Type="http://schemas.openxmlformats.org/officeDocument/2006/relationships/chart" Target="../charts/chart280.xml"/><Relationship Id="rId2" Type="http://schemas.openxmlformats.org/officeDocument/2006/relationships/chart" Target="../charts/chart275.xml"/><Relationship Id="rId1" Type="http://schemas.openxmlformats.org/officeDocument/2006/relationships/chart" Target="../charts/chart274.xml"/><Relationship Id="rId6" Type="http://schemas.openxmlformats.org/officeDocument/2006/relationships/chart" Target="../charts/chart279.xml"/><Relationship Id="rId5" Type="http://schemas.openxmlformats.org/officeDocument/2006/relationships/chart" Target="../charts/chart278.xml"/><Relationship Id="rId4" Type="http://schemas.openxmlformats.org/officeDocument/2006/relationships/chart" Target="../charts/chart277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3.xml"/><Relationship Id="rId7" Type="http://schemas.openxmlformats.org/officeDocument/2006/relationships/chart" Target="../charts/chart287.xml"/><Relationship Id="rId2" Type="http://schemas.openxmlformats.org/officeDocument/2006/relationships/chart" Target="../charts/chart282.xml"/><Relationship Id="rId1" Type="http://schemas.openxmlformats.org/officeDocument/2006/relationships/chart" Target="../charts/chart281.xml"/><Relationship Id="rId6" Type="http://schemas.openxmlformats.org/officeDocument/2006/relationships/chart" Target="../charts/chart286.xml"/><Relationship Id="rId5" Type="http://schemas.openxmlformats.org/officeDocument/2006/relationships/chart" Target="../charts/chart285.xml"/><Relationship Id="rId4" Type="http://schemas.openxmlformats.org/officeDocument/2006/relationships/chart" Target="../charts/chart284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0.xml"/><Relationship Id="rId7" Type="http://schemas.openxmlformats.org/officeDocument/2006/relationships/chart" Target="../charts/chart294.xml"/><Relationship Id="rId2" Type="http://schemas.openxmlformats.org/officeDocument/2006/relationships/chart" Target="../charts/chart289.xml"/><Relationship Id="rId1" Type="http://schemas.openxmlformats.org/officeDocument/2006/relationships/chart" Target="../charts/chart288.xml"/><Relationship Id="rId6" Type="http://schemas.openxmlformats.org/officeDocument/2006/relationships/chart" Target="../charts/chart293.xml"/><Relationship Id="rId5" Type="http://schemas.openxmlformats.org/officeDocument/2006/relationships/chart" Target="../charts/chart292.xml"/><Relationship Id="rId4" Type="http://schemas.openxmlformats.org/officeDocument/2006/relationships/chart" Target="../charts/chart291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7.xml"/><Relationship Id="rId7" Type="http://schemas.openxmlformats.org/officeDocument/2006/relationships/chart" Target="../charts/chart301.xml"/><Relationship Id="rId2" Type="http://schemas.openxmlformats.org/officeDocument/2006/relationships/chart" Target="../charts/chart296.xml"/><Relationship Id="rId1" Type="http://schemas.openxmlformats.org/officeDocument/2006/relationships/chart" Target="../charts/chart295.xml"/><Relationship Id="rId6" Type="http://schemas.openxmlformats.org/officeDocument/2006/relationships/chart" Target="../charts/chart300.xml"/><Relationship Id="rId5" Type="http://schemas.openxmlformats.org/officeDocument/2006/relationships/chart" Target="../charts/chart299.xml"/><Relationship Id="rId4" Type="http://schemas.openxmlformats.org/officeDocument/2006/relationships/chart" Target="../charts/chart298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4.xml"/><Relationship Id="rId7" Type="http://schemas.openxmlformats.org/officeDocument/2006/relationships/chart" Target="../charts/chart308.xml"/><Relationship Id="rId2" Type="http://schemas.openxmlformats.org/officeDocument/2006/relationships/chart" Target="../charts/chart303.xml"/><Relationship Id="rId1" Type="http://schemas.openxmlformats.org/officeDocument/2006/relationships/chart" Target="../charts/chart302.xml"/><Relationship Id="rId6" Type="http://schemas.openxmlformats.org/officeDocument/2006/relationships/chart" Target="../charts/chart307.xml"/><Relationship Id="rId5" Type="http://schemas.openxmlformats.org/officeDocument/2006/relationships/chart" Target="../charts/chart306.xml"/><Relationship Id="rId4" Type="http://schemas.openxmlformats.org/officeDocument/2006/relationships/chart" Target="../charts/chart305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1.xml"/><Relationship Id="rId7" Type="http://schemas.openxmlformats.org/officeDocument/2006/relationships/chart" Target="../charts/chart315.xml"/><Relationship Id="rId2" Type="http://schemas.openxmlformats.org/officeDocument/2006/relationships/chart" Target="../charts/chart310.xml"/><Relationship Id="rId1" Type="http://schemas.openxmlformats.org/officeDocument/2006/relationships/chart" Target="../charts/chart309.xml"/><Relationship Id="rId6" Type="http://schemas.openxmlformats.org/officeDocument/2006/relationships/chart" Target="../charts/chart314.xml"/><Relationship Id="rId5" Type="http://schemas.openxmlformats.org/officeDocument/2006/relationships/chart" Target="../charts/chart313.xml"/><Relationship Id="rId4" Type="http://schemas.openxmlformats.org/officeDocument/2006/relationships/chart" Target="../charts/chart312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8.xml"/><Relationship Id="rId7" Type="http://schemas.openxmlformats.org/officeDocument/2006/relationships/chart" Target="../charts/chart322.xml"/><Relationship Id="rId2" Type="http://schemas.openxmlformats.org/officeDocument/2006/relationships/chart" Target="../charts/chart317.xml"/><Relationship Id="rId1" Type="http://schemas.openxmlformats.org/officeDocument/2006/relationships/chart" Target="../charts/chart316.xml"/><Relationship Id="rId6" Type="http://schemas.openxmlformats.org/officeDocument/2006/relationships/chart" Target="../charts/chart321.xml"/><Relationship Id="rId5" Type="http://schemas.openxmlformats.org/officeDocument/2006/relationships/chart" Target="../charts/chart320.xml"/><Relationship Id="rId4" Type="http://schemas.openxmlformats.org/officeDocument/2006/relationships/chart" Target="../charts/chart319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5.xml"/><Relationship Id="rId7" Type="http://schemas.openxmlformats.org/officeDocument/2006/relationships/chart" Target="../charts/chart329.xml"/><Relationship Id="rId2" Type="http://schemas.openxmlformats.org/officeDocument/2006/relationships/chart" Target="../charts/chart324.xml"/><Relationship Id="rId1" Type="http://schemas.openxmlformats.org/officeDocument/2006/relationships/chart" Target="../charts/chart323.xml"/><Relationship Id="rId6" Type="http://schemas.openxmlformats.org/officeDocument/2006/relationships/chart" Target="../charts/chart328.xml"/><Relationship Id="rId5" Type="http://schemas.openxmlformats.org/officeDocument/2006/relationships/chart" Target="../charts/chart327.xml"/><Relationship Id="rId4" Type="http://schemas.openxmlformats.org/officeDocument/2006/relationships/chart" Target="../charts/chart326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2.xml"/><Relationship Id="rId7" Type="http://schemas.openxmlformats.org/officeDocument/2006/relationships/chart" Target="../charts/chart336.xml"/><Relationship Id="rId2" Type="http://schemas.openxmlformats.org/officeDocument/2006/relationships/chart" Target="../charts/chart331.xml"/><Relationship Id="rId1" Type="http://schemas.openxmlformats.org/officeDocument/2006/relationships/chart" Target="../charts/chart330.xml"/><Relationship Id="rId6" Type="http://schemas.openxmlformats.org/officeDocument/2006/relationships/chart" Target="../charts/chart335.xml"/><Relationship Id="rId5" Type="http://schemas.openxmlformats.org/officeDocument/2006/relationships/chart" Target="../charts/chart334.xml"/><Relationship Id="rId4" Type="http://schemas.openxmlformats.org/officeDocument/2006/relationships/chart" Target="../charts/chart333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9.xml"/><Relationship Id="rId7" Type="http://schemas.openxmlformats.org/officeDocument/2006/relationships/chart" Target="../charts/chart343.xml"/><Relationship Id="rId2" Type="http://schemas.openxmlformats.org/officeDocument/2006/relationships/chart" Target="../charts/chart338.xml"/><Relationship Id="rId1" Type="http://schemas.openxmlformats.org/officeDocument/2006/relationships/chart" Target="../charts/chart337.xml"/><Relationship Id="rId6" Type="http://schemas.openxmlformats.org/officeDocument/2006/relationships/chart" Target="../charts/chart342.xml"/><Relationship Id="rId5" Type="http://schemas.openxmlformats.org/officeDocument/2006/relationships/chart" Target="../charts/chart341.xml"/><Relationship Id="rId4" Type="http://schemas.openxmlformats.org/officeDocument/2006/relationships/chart" Target="../charts/chart34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7" Type="http://schemas.openxmlformats.org/officeDocument/2006/relationships/chart" Target="../charts/chart49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7D09A8-CF90-442B-BCC4-67272048C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237B84-962A-463B-B50B-3C7AE58BE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8525F8A-2CB0-4AB9-A640-34F770ECE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7F962B0-25C2-4B40-A248-0ED04521E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E3ABBEB-0EAB-4D8B-8E45-7FEB79F62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06A368A-206E-47A8-B0C7-8EB33BA29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127795</xdr:colOff>
      <xdr:row>28</xdr:row>
      <xdr:rowOff>200024</xdr:rowOff>
    </xdr:from>
    <xdr:to>
      <xdr:col>18</xdr:col>
      <xdr:colOff>400051</xdr:colOff>
      <xdr:row>38</xdr:row>
      <xdr:rowOff>180975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C7120C1-E79C-FD2B-BEF9-D43E6F029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F1A1E7-F4F2-4B28-A6FE-4CBB00015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331AF2-F9D8-45F7-A126-E87B0BFB27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AB7986-1F70-4344-BE4B-6D1C2976F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55B5010-8FE1-4DEC-AB9F-C67A853CF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CDD4EFD-A07A-4A6F-8630-E756E668A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EAB6447-3F98-4E0B-8DBD-6F8D7FE65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AB9485A-E396-4E2D-8C0D-68B863B5F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4EB94E-F70F-4E7E-BCC3-6E8E18403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D214A7-3CDB-4529-AB5A-4B2DFB3A4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FEBD5D-8730-47B1-812B-2B32CF7605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72F726-9319-4442-98CB-EB9F352BA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4183147-F20B-492B-A1B5-0B963FE4E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0D96E5F-8815-4DB1-8EF3-58372E0E21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2E22334-7C19-4054-B341-35BE102B1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BE1B12-AF3A-42DF-B2F4-0111FF5B0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7263CBA-A109-44E3-AF6D-800E49ED5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4D74A7-435E-4D51-83EC-E6AD869DE0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F562CFC-1FDE-4004-B90D-832397DED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C0AD6A2-6E38-425E-9F31-304BC007A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19DA770-8647-4D99-A966-AD6532F68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E896420-8E5A-4BE5-9131-56E010873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05BB7A-4029-4BAB-8B7E-A36B1B48E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A9CD9F-0200-471A-80D3-FF56ED0A8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4897EA6-B020-439C-A93D-A7C15A7B2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ED45938-BD8A-4599-B278-B8159F9AE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07FDBD8-8EFF-4C01-AACD-C3888E2F2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F45255B-1963-4536-B2F5-BDD64394E8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8488274-8AC5-4E04-AB35-E965E1200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27D09B-8DEB-419C-9C7E-B30628487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B8518A-0057-4495-B8C5-19E45F7D7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574E38B-5A66-4192-876B-C7F5BB8C0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61EA66F-41B9-43B9-B745-156E032C3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3DCA10C-8632-4E6A-9159-9C23D05DD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F743ECD-3D5C-49E6-B9B8-481A98E61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E49E955-553A-426B-B51A-7926A4555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4E4BBA-83C7-4336-BA1D-A7531F817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9D99BA-ACBA-4F96-8729-A294638CC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4590773-F900-4AD7-BE98-51DF83FB8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E312EDC-0807-438C-8CD5-6D2A83452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CCB99CB-DE4B-4944-A7F8-387924184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D176EDB-73A3-469C-BE89-2FC1EDB0A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CF10BD9-6C7E-448C-9605-3792D980A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95966E-17EF-4CC9-987B-F2173EDDD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128DAF-6563-4E16-887A-B4582DE1F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51269F-1298-46F4-83D7-AFA3C7564D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2728331-F228-4A48-B286-FF4C49B6A5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D2EB391-9F12-4A8C-8A35-A0139B2B8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C899581-8AEA-4806-BEF6-A28D465B6C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2AB35DD-2259-4A67-890C-602086C826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5974C3-2213-46C6-A6DA-B8A5BB9BC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6ADE374-9BE2-4F91-9702-12AF039F2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AA7C724-3001-4A8E-ADF9-2C0EBE0865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3B1CD88-F298-451F-8729-0B26DB044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1E4CF5B-4966-426A-B609-4EBF1DA30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506E50E-EB45-4DE5-BEAF-A1F8BFB4B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582F62D-0D22-4EAB-AC99-611F2D7B9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2D144F-E88F-4A7C-BB72-8DB8A129BB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79A21C-EB35-4C27-9D33-09F053C25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331E901-F644-48A5-AFBE-83F59C499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FC78A26-286A-4E49-A6F0-FE6D6A0F4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893A27C-4E78-43E7-B4AA-5C2984532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D85DFB9-04A3-4244-9EFA-DABE8439E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1F89E75-3A12-4D5D-8A3B-B5ECF5AD4E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1FCB06-041B-4295-A624-A797514CD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F2C897-F3EC-498A-91D8-829B0A8A5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429BEA-E1BA-4D07-B158-0EF034D91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25A0670-5AD1-4B78-BDBE-E5DB03BB67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960F218-FF48-4D58-987B-81AA29F88D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5FA2B85-B78A-4625-9F5B-AAFAFE7DA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982FA20-A536-468E-9CDC-6DEDD2BF9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5180D8-1A05-4119-96E8-2EE57757C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0EB7A6-F638-4FAD-B750-0909BC6E4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B70612A-C2C5-41A3-807B-373C94649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F34A97-CCD3-4133-8FC9-E7D48FE2BB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4CC1921-AA9E-4E6A-A014-056BC3B82B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EDA02AD-6B8E-4FFB-B04A-C8286F488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E68F211-AF59-447E-9D32-A58D5BD55D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632F5E-AAC7-462A-80C1-F4E3BA4D2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7A140D-0E5F-42DF-86E9-A44FA3875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C1A092B-7778-4E06-89AF-8848E5E58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0302B3-CD9A-4C3B-B734-6A759971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54DCF48-0E07-426B-BB56-8A2192E19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277D275-F37A-4C8E-9EFF-965E85331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D9D5629-18F2-450A-932D-674B411D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31B33D-7C6E-494C-9320-E52B193D5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AB6824-A700-4EAE-B1A1-C1246ACEDA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A1F794-B129-4ECC-AEA1-080043478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F4E3612-8D00-48FD-A784-1DA819FE4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A366562-79C1-47B0-BCF8-7325384BE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745EFF7-5F84-411C-BD01-70BC643BC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0DEF35A-773D-46DF-B73E-69393CD53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55E418-AD0C-4F94-A485-7D1A1DCCCD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9089C5-8F21-44CC-B419-CD35F9795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AF3CCB-AE61-4A48-8DDF-AC39DDFA0D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8410510-DDCF-4CC3-A66B-00504A67A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74C81E8-B7E1-491F-8CEF-D4DCF3D9B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FF19B19-A7D0-4B45-B300-F3196DF1A5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D9ACBC1-7F76-40EC-A1D8-1E80DDB8D4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C04C3D-64F0-4127-8142-3C4960A086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0087CD-A5BD-476D-AD60-20F0492C7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1D5F6B2-5EBB-442E-A21A-32257CF57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43A3276-C32D-4276-81FB-91F7B9506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BF72DCE-A8D0-40DB-B8D9-FE8395DED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14013AE-5AAD-4566-BEED-28A5BB8957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090C5BC-6847-4754-9EC0-C5C84EDE3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3FAAD3-719B-4A13-B74B-FB0AEC31B1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7AE5CE-A161-4FB7-8BAF-9C07ECE66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0C935E-28BC-4076-8B2B-5924BCA7DD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90FADE9-2196-4C21-AF45-3847F4BA20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C653F49-26B6-4211-9CB6-BFC43126B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F11CD82-9334-4FF6-8FCA-121670003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E90DEF9-8939-42B0-89EA-2D8701E37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1BDCA4-C8E4-4DDB-868E-78F326E797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6C82AD-4D0F-4C00-917D-93EADB3BE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DFD2763-B8D9-48E4-97D6-3904111047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4955EDA-6174-4D17-9492-421947C6A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FADC5D3-1D87-4A78-8D15-A4A5F91D3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FE46F61-0173-49FD-939B-029C422BF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2B5A0A7-915A-4E45-A57A-9F475F9D1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D3839B-8B3A-4254-B153-4226B7855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99355F0-391C-49CC-AB00-2885A9AFB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B5BBAE6-DF6F-40E8-8303-70F39D869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9BB5573-BAE1-4F9C-B470-1E7165CADA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18AE9F2-5ECB-4D63-A1BB-16807438C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4D138F5-8FCB-4364-8617-37B01DD05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019F0A5-9D2F-4D5E-8EA4-46F609E20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C5BAAE-9C03-47E2-A814-D1EAFB73D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84385D-24F6-4842-AE6F-30D416B91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F28490E-189D-469A-8DA8-4D576D9EC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291ACBA-74B1-4E64-9C21-F8DE50CBF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305A979-A512-4545-92B9-0EC276609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5286C8C-1AA4-45BC-B1A7-70E407309F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7CE0A8A-5E2A-405B-81AE-9F62C48A0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7D7084-CA10-486B-9802-F0FD8EB14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8C0009-BA04-4456-BD28-FF83D736D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AA1CF91-F818-4D1A-8DE3-ECE8E9020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72F0C03-96E4-4171-92AB-3E3FC2DB19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19F255C-65FD-44A0-BA06-22A88AF7B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A8C0621-B105-4FA2-8A36-94BF0E8FC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4DBE9CD-908C-4865-AD6C-C2DB65C37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28934-89B1-4626-8AF0-E45BF547E2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802F4B-CEB5-4F43-A1E7-AB1DC71B7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38548B-3100-4505-A44A-4006D5958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6C1204D-30F7-4476-B692-942EBBCB8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E4E46E0-A05A-4E21-ADFA-04CE9A207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F681B26-F2D7-42D1-A55F-3757B9011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590A4BE-9947-49D2-AAEE-D522EA01CF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D390BC-9684-4F0F-8633-BB6437216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DA7EBF-B804-4693-B33C-91D5633CF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100C1D0-AA46-447C-B1BC-2CC98D3842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5689BD0-2517-4BB1-8FCB-482F7E19F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A050B04-F444-4F66-A72B-C544401907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EAC6F3D-CAC5-4D51-9E1E-A380D7CDC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51D8A59-FC89-4F45-BBFA-2502E13B9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34BAA3-032D-4161-8EC6-BFB951CD5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37DFD1-A4BA-416C-868C-15ED6C99E7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42A6483-0236-47C2-BC8C-89D8561F8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B84AAF3-8D8E-46E1-94FE-0037C81B2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FFBB8CF-DCB9-477E-8A2A-D3E4004BA0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7F7B20E-9CAC-421F-84AA-86D495EC5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54EE074-F4F6-430A-B947-3F66EB4C4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726699-BE6B-450B-A903-EDC3BA6B1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37968D-C949-4CD3-A0AC-7590BDF2E0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80B0B1E-2413-45F2-9EB5-EE10345938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2FF4140-4CF7-45FA-B12D-5052AB087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6B45997-1118-4263-9B46-44EA2303D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CCA70E2-7FB8-430F-8D0F-B3A1E6DB8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327B3EC-CF69-461A-AE8E-CB8EDF4DB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C0FB81-4354-4EA1-8C75-A1730EF1F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285C1A-CAED-4988-BBEA-49B6C24E6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864DCB-E738-413E-A91B-685C10ABB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123D7F4-D7E6-4949-814B-F29CFBC56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702D887-85E5-4DFA-8B27-1DF0DFED1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73D4A9F-8D25-45DB-88B4-23D371859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C5F8D61-D691-4E83-83C9-D9C8BE77E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3FB98D-6EDF-497A-8E8A-FA9FD71ED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DD64B9-E55B-4661-8900-244EAF802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AE562D9-A164-4442-958B-D42AE6D61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A85A525-C459-41A7-A83F-1D4696BFD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958B32B-4FA7-4788-9DDA-479C48823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9C961A3-6B18-4935-B1C0-243A4E5A4C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8A64D9B-47F1-4E45-98BF-92078B489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785225-C7A9-494F-9BA6-F3173B748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379AFE-8C0E-4947-86B6-E53D2D74E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F869CBA-1954-47D4-95A4-8FC54E0FC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E0B29D0-632C-48DF-854D-731FCD069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8F91FF3-4490-47C9-B95A-ACA93ED46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DB7ACE1-DF9A-4C7F-94F9-1B4F4974F9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DB30ABA-9CBA-4FB2-88E8-4366352FF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33053D-D8C4-45AD-B322-AD19C203D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E9098B-0037-4502-A504-E65E639F0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2CBB945-040C-4515-A29F-CDD725F0B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F60D930-610B-42F7-AD7A-8D05082EA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360F210-F0D7-4D97-927B-E8CD1AB11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07F9687-D34B-456A-A623-B67F3EBFA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FA91F86-186E-431D-82A5-C9D8A51A5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FEC0BA-A48F-4574-A5EA-07041FF44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48A441-BE63-4FC2-B6EF-072D5D46E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9B7E8F2-C564-4773-A4F3-D6DC4FEA2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F0CDC5A-2465-4EA3-9918-71DB73A43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42AFC9F-C6B7-4B0A-995E-5E3F062D04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B0F0870-5102-4A05-AFE6-A15DD55E3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C885D2C-ED52-4A6D-8669-8B5CE6171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DA376F-551D-4CAC-A866-CA8A5621E2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651D56-0D9C-471D-BF9F-233207C55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C01B80A-E09E-4FBB-8B14-5AD9E5F5E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3968F43-275D-454F-8D43-9A42B7B301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BC52701-6EC7-4151-8FC1-7F9371A32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F067EE7-C1B8-4EFE-A15C-DA4FE0F83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E891C31-16E8-4252-B214-0BD05865D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171928-5857-4AC8-860A-515F73ADC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DD0CF6-17FB-4FBF-A3A5-76F3E161D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1C19FB2-500B-47E4-9DFA-624ECCE8F8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51F3A08-6B33-492B-B8C7-087BD701B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8AE5BFA-AE8E-4DA9-AA12-DC47ED48F0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4D378BC-8F67-4490-A44F-C4D8614E2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47D4163-63E0-4D86-9288-D0AA5C056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A734DA-6AC8-481B-819C-B2BDEC0EA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49BDAE-0F3B-48EC-AF9D-5270B97BD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D1F767D-0D42-4839-87CF-75DDA2C76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A940232-A656-4066-9181-126426AD0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6009AE3-9CD7-4262-9F02-5832A4AF7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23E94AE-9CA5-4424-A12E-50098DAC0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E368A4B-221B-46A4-BCC2-57B3225BE1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632393-6A37-42BC-8079-7514A086B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611EF2-8775-44BA-BCB0-1C8ACCA0E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E32DA6-C232-47E2-8036-96CEF670C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B174210-CCF3-4355-A210-BF70855A5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FCFD900-8797-43BC-B362-CC32313B1C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8303877-B0F5-49A0-B977-8C09C7FA6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85D8A17-8DA2-48B9-BE68-070816B8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A1942C-3553-44ED-B17E-728758BE1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6AC843-F396-4A20-B0AB-AF4C13B0EB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861B8CC-16A2-4825-A186-FD83AC888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68C6874-FCCB-4A61-AB64-E7BFE3B8A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7E21AD3-7C14-46A9-A3AF-3672A16D22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7CC975A-9E96-4B85-9128-234207CC8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2DBF02A-48A3-4F8D-8DCD-BAF39A28C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3EE0B5-A6AE-4007-879F-F54BE06E3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8044EDB-3247-413C-AF59-EA06E01ED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24D6ED6-8B86-486B-A61B-ADB09820EF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2110971-DABD-4D6D-B3B2-510C9B773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3A87F0A-BC77-4A4C-A008-199843212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50C913E-7E3E-4313-89BA-754DF7FA6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0DAE2E5-77B7-402B-9B81-95C529058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17E8B9-D73D-4575-8435-EEE5E9F71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9AAB98-B619-4A4A-AB30-62DD9C891E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D5F28E-74BF-4591-846E-5C61B0212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935D3B-329F-4A9D-AAE4-385C040FE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F6BE4BF-2FBF-4CEC-A4F3-C27D70A5E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86336EB-C5FC-4DC9-AE11-CF9B42A5A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E11F8F5-1F2B-42B4-A274-DA482B509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D38455-05E0-44ED-B4D8-6A1FDD3A6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848689-4CC6-4A93-81F4-AD4B4B551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41F93E2-2CD5-4135-9C11-F8C14A4CF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B58DA88-1115-41F9-9903-49AD4C5BC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1B4A446-168F-4BB7-B1D8-E0E9F1DEB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5C0D852-301E-4994-9F8B-CD7999A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678947A-AF11-4ADA-B95C-F68A4C504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F4CEB1-45BD-4A8A-8640-F1B6F86CD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425048-EE92-4B17-B830-539BCB94BC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C7BD7F7-51AF-4738-8496-4BBCEA091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D208013-20BF-4E12-9EA4-56CBB8378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58B3551-33D4-4FCB-9DA6-B91B026CC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6C78FE9-AAA1-4C95-AA04-847395E16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48D5E6D-8FE0-46DD-A84A-0CEB67B6E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C94768-8739-45E1-B6BD-A09E15840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C7DF7EE-F51E-411D-8BB6-18968C07C3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47BCB5D-AA5C-46AD-AD8D-DA344352D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356FC32-8EA7-4C01-86F9-AAAC21D9D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ACAF8F9-1F62-473D-B353-57BC9865C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B0FAA7C-F7D2-4B4B-9C54-236656B98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1833ADB-542D-4A9B-B2C8-E345878F5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C5B5BF-BB14-4FE5-95B0-C8DFC9BE0A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5114FF-0F92-49C6-BCBE-C397C1D93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CB78ADC-E6A0-434D-ABBC-28C743854A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1103692-3616-49D0-B49C-A3334BDAE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E376856-C260-4DD7-AFA6-B63E8A9BF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B597BCC-58FB-4244-9BE2-832EF3FE1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C34FB66-535E-4F60-B37A-18ED611997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A932DA-2E27-4B96-B812-0ACE74FFE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06A03B-58DE-43A3-B6EF-F843AC1A9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70EC263-0541-48CB-A55D-A2EDE5586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DE9D92-716A-4E45-984D-168486FDC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D988376-9A99-4B7B-A74D-B6DC36BD1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BFF78AF-35A1-4030-8F45-9E2769CBD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45FE8AB-D90E-4FE3-B065-60127246A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D9E451-57E7-4059-A1C1-1C2F5E407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0778CB-D447-4502-B5B4-8738AEB47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B7DF7B-5798-4C5F-A6FF-4A51AF621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8184E7A-E7CC-41FD-A6F5-C61D852E8C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8C86358-857C-4A6D-8FA9-0992FF184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73A780-37E1-408C-9F24-C4B4C7BCD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3C92E10-1769-40F6-9EA7-17D2429C2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BB4348-F49E-4B68-A0E9-BA810BCDA5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6F56C8-3D21-4B31-B944-95C096C87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4F8329A-2C55-4734-A87E-4544EE013A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0109A8B-809B-45D7-A40C-81EDC4C92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BA65716-80DD-4A68-98AF-9A5B92534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3418104-AF5B-44D2-8AAA-D16125C2B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478CFCF-4CF2-4E74-8AA5-9928D1AB5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F60B6C-5DB3-4F33-A6C1-2A6F222BB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CFBB5B-CBF0-407F-B8D2-718359F75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5C11FA-B7D2-4B7F-9DA2-460F04456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BA65479-2AD9-441D-889D-7BFE46846C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A9ED226-C3B4-4F86-AFC6-15A745620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851512F-94C5-4C7C-8808-050076F9CD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699CC40-4C37-40F4-8D26-73EFDAE1D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5428FE-CD41-40CC-929F-EEBCC7F27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ADADD3-F15D-44EE-9492-94905A0F72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A2E22E-0B24-4100-A680-D9131AD32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24278FD-6978-4298-9D91-9CC67CE48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B07DDC7-2BE4-4C10-AB71-F0C73D1CD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3328EE0-5BE0-40CD-9798-A887141BF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C10C6F3-A077-498F-9F71-050BAA962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438B23-6AC8-4931-98E1-3AF6D358B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414071-0E1A-48C1-95A7-B399DEB40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C06F5F-C1DF-4C73-BE4E-CFD1734FC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1B67493-813D-4A56-B969-2DA5A174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8A1C8A-767B-4CE0-831C-5ED0D101B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C0BDEBC-4B45-461F-8CA3-0F1BA5050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05CB99C-CED0-4321-9800-29D20983B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B32A74-D220-4348-A5F9-1D57692D8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D9CFA7-D2EB-4999-8F25-7424381B6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47C04CA-8DFC-4CCB-85DC-9D1544C57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46FE3C5-68D6-4D2D-BAFB-C2661B0AC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2B0315C-5E2A-4820-BECD-7195F71FC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6E1872C-DC39-4AD1-820A-C7C71108E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CCEFFB4-F341-4A69-A642-3F8794C8F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65943</xdr:colOff>
      <xdr:row>23</xdr:row>
      <xdr:rowOff>80162</xdr:rowOff>
    </xdr:from>
    <xdr:to>
      <xdr:col>3</xdr:col>
      <xdr:colOff>378558</xdr:colOff>
      <xdr:row>28</xdr:row>
      <xdr:rowOff>195384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C2A83B-2C9A-47B3-A384-45996157B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468922</xdr:colOff>
      <xdr:row>28</xdr:row>
      <xdr:rowOff>195475</xdr:rowOff>
    </xdr:from>
    <xdr:to>
      <xdr:col>7</xdr:col>
      <xdr:colOff>432289</xdr:colOff>
      <xdr:row>34</xdr:row>
      <xdr:rowOff>153865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AAA6A5-B9E3-4691-AD87-4578E73F3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65943</xdr:colOff>
      <xdr:row>17</xdr:row>
      <xdr:rowOff>14652</xdr:rowOff>
    </xdr:from>
    <xdr:to>
      <xdr:col>3</xdr:col>
      <xdr:colOff>366346</xdr:colOff>
      <xdr:row>23</xdr:row>
      <xdr:rowOff>43960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23295EC-6F2D-4C2D-8E27-E3F27C3D5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80597</xdr:colOff>
      <xdr:row>28</xdr:row>
      <xdr:rowOff>197826</xdr:rowOff>
    </xdr:from>
    <xdr:to>
      <xdr:col>3</xdr:col>
      <xdr:colOff>381000</xdr:colOff>
      <xdr:row>34</xdr:row>
      <xdr:rowOff>140676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116A5D-53FD-4427-AEDA-88FDE3C2B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513343</xdr:colOff>
      <xdr:row>28</xdr:row>
      <xdr:rowOff>198437</xdr:rowOff>
    </xdr:from>
    <xdr:to>
      <xdr:col>10</xdr:col>
      <xdr:colOff>466329</xdr:colOff>
      <xdr:row>34</xdr:row>
      <xdr:rowOff>156461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A3C3A0-A67E-4F27-88AF-A923592F3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638968</xdr:colOff>
      <xdr:row>28</xdr:row>
      <xdr:rowOff>198437</xdr:rowOff>
    </xdr:from>
    <xdr:to>
      <xdr:col>13</xdr:col>
      <xdr:colOff>722312</xdr:colOff>
      <xdr:row>34</xdr:row>
      <xdr:rowOff>150813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5A4EB3-5835-41EF-8ED8-A98E3FE3F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432594</xdr:colOff>
      <xdr:row>38</xdr:row>
      <xdr:rowOff>49609</xdr:rowOff>
    </xdr:from>
    <xdr:to>
      <xdr:col>14</xdr:col>
      <xdr:colOff>59531</xdr:colOff>
      <xdr:row>52</xdr:row>
      <xdr:rowOff>111521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BF44097-5E83-4A44-A8D1-534A42152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garydoessolar.com/utilities/fluxcalculator/index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garydoessolar.com/utilities/fluxcalculator/index.html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garydoessolar.com/utilities/fluxcalculator/index.htm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garydoessolar.com/utilities/fluxcalculator/index.html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www.garydoessolar.com/utilities/fluxcalculator/index.html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www.garydoessolar.com/utilities/fluxcalculator/index.html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www.garydoessolar.com/utilities/fluxcalculator/index.html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s://www.garydoessolar.com/utilities/fluxcalculator/index.html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s://www.garydoessolar.com/utilities/fluxcalculator/index.html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s://www.garydoessolar.com/utilities/fluxcalculator/index.htm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s://www.garydoessolar.com/utilities/fluxcalculator/index.html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s://www.garydoessolar.com/utilities/fluxcalculator/index.html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s://www.garydoessolar.com/utilities/fluxcalculator/index.html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s://www.garydoessolar.com/utilities/fluxcalculator/index.html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https://www.garydoessolar.com/utilities/fluxcalculator/index.html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https://www.garydoessolar.com/utilities/fluxcalculator/index.html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https://www.garydoessolar.com/utilities/fluxcalculator/index.html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https://www.garydoessolar.com/utilities/fluxcalculator/index.html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s://www.garydoessolar.com/utilities/fluxcalculator/index.html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https://www.garydoessolar.com/utilities/fluxcalculator/index.html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hyperlink" Target="https://www.garydoessolar.com/utilities/fluxcalculator/index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https://www.garydoessolar.com/utilities/fluxcalculator/index.html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https://www.garydoessolar.com/utilities/fluxcalculator/index.html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s://www.garydoessolar.com/utilities/fluxcalculator/index.html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hyperlink" Target="https://www.garydoessolar.com/utilities/fluxcalculator/index.html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https://www.garydoessolar.com/utilities/fluxcalculator/index.html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hyperlink" Target="https://www.garydoessolar.com/utilities/fluxcalculator/index.html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hyperlink" Target="https://www.garydoessolar.com/utilities/fluxcalculator/index.html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s://www.garydoessolar.com/utilities/fluxcalculator/index.html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hyperlink" Target="https://www.garydoessolar.com/utilities/fluxcalculator/index.html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hyperlink" Target="https://www.garydoessolar.com/utilities/fluxcalculator/index.html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hyperlink" Target="https://www.garydoessolar.com/utilities/fluxcalculator/index.html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hyperlink" Target="https://www.garydoessolar.com/utilities/fluxcalculator/index.html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s://www.garydoessolar.com/utilities/fluxcalculator/index.html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hyperlink" Target="https://www.garydoessolar.com/utilities/fluxcalculator/index.html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hyperlink" Target="https://www.garydoessolar.com/utilities/fluxcalculator/index.html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hyperlink" Target="https://www.garydoessolar.com/utilities/fluxcalculator/index.html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hyperlink" Target="https://www.garydoessolar.com/utilities/fluxcalculator/index.html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s://www.garydoessolar.com/utilities/fluxcalculator/index.html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hyperlink" Target="https://www.garydoessolar.com/utilities/fluxcalculator/index.html" TargetMode="Externa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hyperlink" Target="https://www.garydoessolar.com/utilities/fluxcalculator/index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garydoessolar.com/utilities/fluxcalculator/index.html" TargetMode="Externa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hyperlink" Target="https://www.garydoessolar.com/utilities/fluxcalculator/index.html" TargetMode="Externa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hyperlink" Target="https://www.garydoessolar.com/utilities/fluxcalculator/index.html" TargetMode="Externa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s://www.garydoessolar.com/utilities/fluxcalculator/index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garydoessolar.com/utilities/fluxcalculator/index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garydoessolar.com/utilities/fluxcalculator/index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garydoessolar.com/utilities/fluxcalculator/index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garydoessolar.com/utilities/fluxcalculator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45FC8-6572-48B0-B972-1F8EC3E316C4}">
  <dimension ref="B1:Z39"/>
  <sheetViews>
    <sheetView showGridLines="0" zoomScaleNormal="100" workbookViewId="0">
      <selection activeCell="J9" sqref="J9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45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0.14000000000000001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1.2600000000000002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4</v>
      </c>
      <c r="K6" s="61">
        <f t="shared" si="8"/>
        <v>0</v>
      </c>
      <c r="L6" s="61">
        <f t="shared" ref="L6:L27" si="9">MIN(L5+J6*(1-$C$10)+K6/(1-$C$11),$C$9)</f>
        <v>4</v>
      </c>
      <c r="M6" s="55">
        <f>MAX(F6-H6+K6+J6,0)</f>
        <v>4.4000000000000004</v>
      </c>
      <c r="N6" s="56">
        <f>'Home Consumption Data'!E7</f>
        <v>0.2024</v>
      </c>
      <c r="O6" s="55"/>
      <c r="P6" s="57">
        <f t="shared" si="3"/>
        <v>0.89056000000000002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0">IF($I7="FC",MIN($C$12, ($C$8-$L6)),IF($I7="FD",0,IF($C$8="DC",MIN(MAX(MIN($G7*$C$6-$C$7,$C$6-$C$7)-$F7, 0)+MAX($H7-$F7, 0),$C$9-$L6,$C$12),MIN(MAX($H7-$F7, 0),$C$9-$L6,$C$12))))</f>
        <v>4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8</v>
      </c>
      <c r="M7" s="55">
        <f>MAX(F7-H7+K7+J7,0)</f>
        <v>5.5</v>
      </c>
      <c r="N7" s="56">
        <f>'Home Consumption Data'!E8</f>
        <v>0.2024</v>
      </c>
      <c r="O7" s="55"/>
      <c r="P7" s="57">
        <f t="shared" si="3"/>
        <v>1.1132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0"/>
        <v>2</v>
      </c>
      <c r="K8" s="61">
        <f t="shared" ref="K8:K27" si="11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2">MAX(F8-H8+K8+J8,0)</f>
        <v>2.4</v>
      </c>
      <c r="N8" s="56">
        <f>'Home Consumption Data'!E9</f>
        <v>0.2024</v>
      </c>
      <c r="O8" s="55"/>
      <c r="P8" s="57">
        <f t="shared" si="3"/>
        <v>0.48575999999999997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0"/>
        <v>0</v>
      </c>
      <c r="K9" s="21">
        <f t="shared" si="11"/>
        <v>-0.4</v>
      </c>
      <c r="L9" s="21">
        <f t="shared" si="9"/>
        <v>9.5876288659793811</v>
      </c>
      <c r="M9" s="53">
        <f t="shared" ref="M9:M27" si="13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0"/>
        <v>0</v>
      </c>
      <c r="K10" s="21">
        <f t="shared" si="11"/>
        <v>-0.4</v>
      </c>
      <c r="L10" s="21">
        <f t="shared" si="9"/>
        <v>9.1752577319587623</v>
      </c>
      <c r="M10" s="53">
        <f t="shared" si="13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0.21600000000000005</v>
      </c>
      <c r="I11" s="62" t="str">
        <f>'Home Consumption Data'!D12</f>
        <v xml:space="preserve"> </v>
      </c>
      <c r="J11" s="21">
        <f t="shared" si="10"/>
        <v>0</v>
      </c>
      <c r="K11" s="21">
        <f t="shared" si="11"/>
        <v>-0.3839999999999999</v>
      </c>
      <c r="L11" s="21">
        <f t="shared" si="9"/>
        <v>8.7793814432989681</v>
      </c>
      <c r="M11" s="53">
        <f t="shared" si="13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v>0.35</v>
      </c>
      <c r="W11" s="78">
        <f t="shared" si="7"/>
        <v>0.21</v>
      </c>
    </row>
    <row r="12" spans="2:23" x14ac:dyDescent="0.25">
      <c r="B12" s="23" t="s">
        <v>26</v>
      </c>
      <c r="C12" s="14">
        <v>4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0.504</v>
      </c>
      <c r="I12" s="62" t="str">
        <f>'Home Consumption Data'!D13</f>
        <v xml:space="preserve"> </v>
      </c>
      <c r="J12" s="21">
        <f t="shared" si="10"/>
        <v>0</v>
      </c>
      <c r="K12" s="21">
        <f t="shared" si="11"/>
        <v>-9.5999999999999974E-2</v>
      </c>
      <c r="L12" s="21">
        <f t="shared" si="9"/>
        <v>8.68041237113402</v>
      </c>
      <c r="M12" s="53">
        <f t="shared" si="13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0.79200000000000026</v>
      </c>
      <c r="I13" s="62" t="str">
        <f>'Home Consumption Data'!D14</f>
        <v xml:space="preserve"> </v>
      </c>
      <c r="J13" s="21">
        <f t="shared" si="10"/>
        <v>0.39200000000000024</v>
      </c>
      <c r="K13" s="21">
        <f t="shared" si="11"/>
        <v>0</v>
      </c>
      <c r="L13" s="21">
        <f t="shared" si="9"/>
        <v>9.0724123711340194</v>
      </c>
      <c r="M13" s="53">
        <f t="shared" si="13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</v>
      </c>
      <c r="R13" s="51">
        <f>'Home Consumption Data'!F14</f>
        <v>0.23860000000000001</v>
      </c>
      <c r="S13" s="52">
        <f t="shared" si="5"/>
        <v>0</v>
      </c>
      <c r="U13" s="78">
        <f t="shared" si="6"/>
        <v>0.4</v>
      </c>
      <c r="V13" s="78"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1.044</v>
      </c>
      <c r="I14" s="62" t="str">
        <f>'Home Consumption Data'!D15</f>
        <v xml:space="preserve"> </v>
      </c>
      <c r="J14" s="21">
        <f t="shared" si="10"/>
        <v>0.34400000000000008</v>
      </c>
      <c r="K14" s="21">
        <f t="shared" si="11"/>
        <v>0</v>
      </c>
      <c r="L14" s="21">
        <f t="shared" si="9"/>
        <v>9.4164123711340189</v>
      </c>
      <c r="M14" s="53">
        <f t="shared" si="13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</v>
      </c>
      <c r="R14" s="51">
        <f>'Home Consumption Data'!F15</f>
        <v>0.23860000000000001</v>
      </c>
      <c r="S14" s="52">
        <f t="shared" si="5"/>
        <v>0</v>
      </c>
      <c r="U14" s="78">
        <f t="shared" si="6"/>
        <v>0.7</v>
      </c>
      <c r="V14" s="78"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1.1520000000000004</v>
      </c>
      <c r="I15" s="62" t="str">
        <f>'Home Consumption Data'!D16</f>
        <v xml:space="preserve"> </v>
      </c>
      <c r="J15" s="21">
        <f t="shared" si="10"/>
        <v>0.4520000000000004</v>
      </c>
      <c r="K15" s="21">
        <f t="shared" si="11"/>
        <v>0</v>
      </c>
      <c r="L15" s="21">
        <f t="shared" si="9"/>
        <v>9.8684123711340188</v>
      </c>
      <c r="M15" s="53">
        <f t="shared" si="13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</v>
      </c>
      <c r="R15" s="51">
        <f>'Home Consumption Data'!F16</f>
        <v>0.23860000000000001</v>
      </c>
      <c r="S15" s="52">
        <f t="shared" si="5"/>
        <v>0</v>
      </c>
      <c r="U15" s="78">
        <f t="shared" si="6"/>
        <v>0.7</v>
      </c>
      <c r="V15" s="78"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1.2600000000000002</v>
      </c>
      <c r="I16" s="62" t="str">
        <f>'Home Consumption Data'!D17</f>
        <v xml:space="preserve"> </v>
      </c>
      <c r="J16" s="21">
        <f t="shared" si="10"/>
        <v>0.13158762886598119</v>
      </c>
      <c r="K16" s="21">
        <f t="shared" si="11"/>
        <v>0</v>
      </c>
      <c r="L16" s="21">
        <f t="shared" si="9"/>
        <v>10</v>
      </c>
      <c r="M16" s="53">
        <f t="shared" si="13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0.12841237113401904</v>
      </c>
      <c r="R16" s="51">
        <f>'Home Consumption Data'!F17</f>
        <v>0.23860000000000001</v>
      </c>
      <c r="S16" s="52">
        <f t="shared" si="5"/>
        <v>3.0639191752576945E-2</v>
      </c>
      <c r="U16" s="78">
        <f t="shared" si="6"/>
        <v>1</v>
      </c>
      <c r="V16" s="78"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1.1520000000000004</v>
      </c>
      <c r="I17" s="62" t="str">
        <f>'Home Consumption Data'!D18</f>
        <v xml:space="preserve"> </v>
      </c>
      <c r="J17" s="21">
        <f t="shared" si="10"/>
        <v>0</v>
      </c>
      <c r="K17" s="21">
        <f t="shared" si="11"/>
        <v>0</v>
      </c>
      <c r="L17" s="21">
        <f t="shared" si="9"/>
        <v>10</v>
      </c>
      <c r="M17" s="53">
        <f t="shared" si="13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0.15200000000000036</v>
      </c>
      <c r="R17" s="51">
        <f>'Home Consumption Data'!F18</f>
        <v>0.23860000000000001</v>
      </c>
      <c r="S17" s="52">
        <f t="shared" si="5"/>
        <v>3.626720000000009E-2</v>
      </c>
      <c r="U17" s="78">
        <f t="shared" si="6"/>
        <v>1</v>
      </c>
      <c r="V17" s="78"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1.08</v>
      </c>
      <c r="I18" s="62" t="str">
        <f>'Home Consumption Data'!D19</f>
        <v xml:space="preserve"> </v>
      </c>
      <c r="J18" s="21">
        <f t="shared" si="10"/>
        <v>0</v>
      </c>
      <c r="K18" s="21">
        <f t="shared" si="11"/>
        <v>0</v>
      </c>
      <c r="L18" s="21">
        <f t="shared" si="9"/>
        <v>10</v>
      </c>
      <c r="M18" s="53">
        <f t="shared" si="13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0.38000000000000012</v>
      </c>
      <c r="R18" s="51">
        <f>'Home Consumption Data'!F19</f>
        <v>0.23860000000000001</v>
      </c>
      <c r="S18" s="52">
        <f t="shared" si="5"/>
        <v>9.0668000000000026E-2</v>
      </c>
      <c r="U18" s="78">
        <f t="shared" si="6"/>
        <v>0.7</v>
      </c>
      <c r="V18" s="78"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0.90000000000000013</v>
      </c>
      <c r="I19" s="62" t="str">
        <f>'Home Consumption Data'!D20</f>
        <v xml:space="preserve"> </v>
      </c>
      <c r="J19" s="21">
        <f t="shared" si="10"/>
        <v>0</v>
      </c>
      <c r="K19" s="21">
        <f t="shared" si="11"/>
        <v>-9.9999999999999867E-2</v>
      </c>
      <c r="L19" s="21">
        <f t="shared" si="9"/>
        <v>9.8969072164948457</v>
      </c>
      <c r="M19" s="53">
        <f t="shared" si="13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</v>
      </c>
      <c r="R19" s="51">
        <f>'Home Consumption Data'!F20</f>
        <v>0.23860000000000001</v>
      </c>
      <c r="S19" s="52">
        <f t="shared" si="5"/>
        <v>0</v>
      </c>
      <c r="U19" s="78">
        <f t="shared" si="6"/>
        <v>1</v>
      </c>
      <c r="V19" s="78"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0.43200000000000011</v>
      </c>
      <c r="I20" s="64" t="str">
        <f>'Home Consumption Data'!D21</f>
        <v>FD</v>
      </c>
      <c r="J20" s="61">
        <f t="shared" si="10"/>
        <v>0</v>
      </c>
      <c r="K20" s="61">
        <f t="shared" si="11"/>
        <v>-5</v>
      </c>
      <c r="L20" s="61">
        <f t="shared" si="9"/>
        <v>4.7422680412371134</v>
      </c>
      <c r="M20" s="55">
        <f t="shared" si="13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4.7320000000000002</v>
      </c>
      <c r="R20" s="59">
        <f>'Home Consumption Data'!F21</f>
        <v>0.38030000000000003</v>
      </c>
      <c r="S20" s="60">
        <f t="shared" si="5"/>
        <v>1.7995796000000002</v>
      </c>
      <c r="U20" s="78">
        <f t="shared" si="6"/>
        <v>0.7</v>
      </c>
      <c r="V20" s="78"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0.14400000000000004</v>
      </c>
      <c r="I21" s="64" t="str">
        <f>'Home Consumption Data'!D22</f>
        <v>FD</v>
      </c>
      <c r="J21" s="61">
        <f t="shared" si="10"/>
        <v>0</v>
      </c>
      <c r="K21" s="61">
        <f t="shared" si="11"/>
        <v>-4.5999999999999996</v>
      </c>
      <c r="L21" s="61">
        <f t="shared" si="9"/>
        <v>0</v>
      </c>
      <c r="M21" s="55">
        <f t="shared" si="13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2.7439999999999998</v>
      </c>
      <c r="R21" s="59">
        <f>'Home Consumption Data'!F22</f>
        <v>0.38030000000000003</v>
      </c>
      <c r="S21" s="60">
        <f t="shared" si="5"/>
        <v>1.0435432</v>
      </c>
      <c r="T21" t="s">
        <v>31</v>
      </c>
      <c r="U21" s="78">
        <f t="shared" si="6"/>
        <v>2</v>
      </c>
      <c r="V21" s="78"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0"/>
        <v>0</v>
      </c>
      <c r="K22" s="61">
        <f t="shared" si="11"/>
        <v>0</v>
      </c>
      <c r="L22" s="61">
        <f t="shared" si="9"/>
        <v>0</v>
      </c>
      <c r="M22" s="55">
        <f t="shared" si="13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0"/>
        <v>0</v>
      </c>
      <c r="K23" s="21">
        <f t="shared" si="11"/>
        <v>0</v>
      </c>
      <c r="L23" s="21">
        <f t="shared" si="9"/>
        <v>0</v>
      </c>
      <c r="M23" s="53">
        <f t="shared" si="13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0"/>
        <v>0</v>
      </c>
      <c r="K24" s="21">
        <f t="shared" si="11"/>
        <v>0</v>
      </c>
      <c r="L24" s="21">
        <f t="shared" si="9"/>
        <v>0</v>
      </c>
      <c r="M24" s="53">
        <f t="shared" si="13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0"/>
        <v>0</v>
      </c>
      <c r="K25" s="21">
        <f t="shared" si="11"/>
        <v>0</v>
      </c>
      <c r="L25" s="21">
        <f t="shared" si="9"/>
        <v>0</v>
      </c>
      <c r="M25" s="53">
        <f t="shared" si="13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0"/>
        <v>0</v>
      </c>
      <c r="K26" s="21">
        <f t="shared" si="11"/>
        <v>0</v>
      </c>
      <c r="L26" s="21">
        <f t="shared" si="9"/>
        <v>0</v>
      </c>
      <c r="M26" s="53">
        <f t="shared" si="13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0"/>
        <v>0</v>
      </c>
      <c r="K27" s="21">
        <f t="shared" si="11"/>
        <v>0</v>
      </c>
      <c r="L27" s="21">
        <f t="shared" si="9"/>
        <v>0</v>
      </c>
      <c r="M27" s="45">
        <f t="shared" si="13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8.6760000000000019</v>
      </c>
      <c r="I28" s="65"/>
      <c r="J28" s="11">
        <f>SUM(J4:J27)</f>
        <v>11.31958762886598</v>
      </c>
      <c r="K28" s="11">
        <f>SUM(K4:K27)</f>
        <v>-10.98</v>
      </c>
      <c r="L28" s="9"/>
      <c r="M28" s="11">
        <f>SUM(M4:M27)</f>
        <v>18.300000000000004</v>
      </c>
      <c r="N28" s="41"/>
      <c r="O28" s="11"/>
      <c r="P28" s="22">
        <f>SUM(P4:P27)</f>
        <v>4.6482200000000002</v>
      </c>
      <c r="Q28" s="11">
        <f>SUM(Q4:Q27)</f>
        <v>8.1364123711340195</v>
      </c>
      <c r="R28" s="41"/>
      <c r="S28" s="22">
        <f>SUM(S4:S27)</f>
        <v>3.0006971917525771</v>
      </c>
      <c r="T28" s="36">
        <f>P28-S28</f>
        <v>1.6475228082474231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5.1274771917525772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4E4B73C9-394F-4746-8530-8E06CF01F0A5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4AAB7-5370-48AC-9F48-20AC74F97445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50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0.38857511699209291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3.497176052928836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0.59951589478780043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-4.8410521219954816E-4</v>
      </c>
      <c r="L11" s="21">
        <f t="shared" si="9"/>
        <v>9.1747586544204118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1.3988704211715344</v>
      </c>
      <c r="I12" s="62" t="str">
        <f>'Home Consumption Data'!D13</f>
        <v xml:space="preserve"> </v>
      </c>
      <c r="J12" s="21">
        <f t="shared" si="11"/>
        <v>0.7988704211715344</v>
      </c>
      <c r="K12" s="21">
        <f t="shared" si="12"/>
        <v>0</v>
      </c>
      <c r="L12" s="21">
        <f t="shared" si="9"/>
        <v>9.9736290755919459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2</v>
      </c>
      <c r="G13" s="12">
        <v>0.62857142857142867</v>
      </c>
      <c r="H13" s="5">
        <f t="shared" si="0"/>
        <v>2.1982249475552686</v>
      </c>
      <c r="I13" s="62" t="str">
        <f>'Home Consumption Data'!D14</f>
        <v xml:space="preserve"> </v>
      </c>
      <c r="J13" s="21">
        <f t="shared" si="11"/>
        <v>2.6370924408054108E-2</v>
      </c>
      <c r="K13" s="21">
        <f t="shared" si="12"/>
        <v>0</v>
      </c>
      <c r="L13" s="21">
        <f t="shared" si="9"/>
        <v>10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0.17185402314721454</v>
      </c>
      <c r="R13" s="51">
        <f>'Home Consumption Data'!F14</f>
        <v>0.23860000000000001</v>
      </c>
      <c r="S13" s="52">
        <f t="shared" si="5"/>
        <v>4.1004369922925388E-2</v>
      </c>
      <c r="U13" s="78">
        <f t="shared" si="6"/>
        <v>2</v>
      </c>
      <c r="V13" s="78">
        <f t="shared" si="10"/>
        <v>0.35</v>
      </c>
      <c r="W13" s="78">
        <f t="shared" si="7"/>
        <v>0.7</v>
      </c>
    </row>
    <row r="14" spans="2:23" x14ac:dyDescent="0.25">
      <c r="E14" s="37">
        <v>10</v>
      </c>
      <c r="F14" s="7">
        <f>VLOOKUP($C$4, 'Home Consumption Data'!O:AR,E14+7,FALSE)</f>
        <v>2</v>
      </c>
      <c r="G14" s="12">
        <v>0.82857142857142851</v>
      </c>
      <c r="H14" s="5">
        <f t="shared" si="0"/>
        <v>2.8976601581410355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10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0.8976601581410355</v>
      </c>
      <c r="R14" s="51">
        <f>'Home Consumption Data'!F15</f>
        <v>0.23860000000000001</v>
      </c>
      <c r="S14" s="52">
        <f t="shared" si="5"/>
        <v>0.21418171373245107</v>
      </c>
      <c r="U14" s="78">
        <f t="shared" si="6"/>
        <v>2</v>
      </c>
      <c r="V14" s="78">
        <f t="shared" si="10"/>
        <v>0.35</v>
      </c>
      <c r="W14" s="78">
        <f t="shared" si="7"/>
        <v>0.7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4</v>
      </c>
      <c r="G15" s="12">
        <v>0.91428571428571437</v>
      </c>
      <c r="H15" s="5">
        <f t="shared" si="0"/>
        <v>3.1974181055349362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-0.80258189446506378</v>
      </c>
      <c r="L15" s="21">
        <f t="shared" si="9"/>
        <v>9.1725959850875629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</v>
      </c>
      <c r="R15" s="51">
        <f>'Home Consumption Data'!F16</f>
        <v>0.23860000000000001</v>
      </c>
      <c r="S15" s="52">
        <f t="shared" si="5"/>
        <v>0</v>
      </c>
      <c r="U15" s="78">
        <f t="shared" si="6"/>
        <v>4</v>
      </c>
      <c r="V15" s="78">
        <f t="shared" si="10"/>
        <v>0.35</v>
      </c>
      <c r="W15" s="78">
        <f t="shared" si="7"/>
        <v>1.4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5</v>
      </c>
      <c r="G16" s="12">
        <v>1</v>
      </c>
      <c r="H16" s="5">
        <f t="shared" si="0"/>
        <v>3.497176052928836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-1.502823947071164</v>
      </c>
      <c r="L16" s="21">
        <f t="shared" si="9"/>
        <v>7.623292946869868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</v>
      </c>
      <c r="R16" s="51">
        <f>'Home Consumption Data'!F17</f>
        <v>0.23860000000000001</v>
      </c>
      <c r="S16" s="52">
        <f t="shared" si="5"/>
        <v>0</v>
      </c>
      <c r="U16" s="78">
        <f t="shared" si="6"/>
        <v>5</v>
      </c>
      <c r="V16" s="78">
        <f t="shared" si="10"/>
        <v>0.35</v>
      </c>
      <c r="W16" s="78">
        <f t="shared" si="7"/>
        <v>1.75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5</v>
      </c>
      <c r="G17" s="12">
        <v>0.91428571428571437</v>
      </c>
      <c r="H17" s="5">
        <f t="shared" si="0"/>
        <v>3.1974181055349362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-1.8025818944650638</v>
      </c>
      <c r="L17" s="21">
        <f t="shared" si="9"/>
        <v>5.7649610969058847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</v>
      </c>
      <c r="R17" s="51">
        <f>'Home Consumption Data'!F18</f>
        <v>0.23860000000000001</v>
      </c>
      <c r="S17" s="52">
        <f t="shared" si="5"/>
        <v>0</v>
      </c>
      <c r="U17" s="78">
        <f t="shared" si="6"/>
        <v>5</v>
      </c>
      <c r="V17" s="78">
        <f t="shared" si="10"/>
        <v>0.35</v>
      </c>
      <c r="W17" s="78">
        <f t="shared" si="7"/>
        <v>1.75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2</v>
      </c>
      <c r="G18" s="12">
        <v>0.8571428571428571</v>
      </c>
      <c r="H18" s="5">
        <f t="shared" si="0"/>
        <v>2.9975794739390023</v>
      </c>
      <c r="I18" s="62" t="str">
        <f>'Home Consumption Data'!D19</f>
        <v xml:space="preserve"> </v>
      </c>
      <c r="J18" s="21">
        <f t="shared" si="11"/>
        <v>0.99757947393900226</v>
      </c>
      <c r="K18" s="21">
        <f t="shared" si="12"/>
        <v>0</v>
      </c>
      <c r="L18" s="21">
        <f t="shared" si="9"/>
        <v>6.7625405708448874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</v>
      </c>
      <c r="R18" s="51">
        <f>'Home Consumption Data'!F19</f>
        <v>0.23860000000000001</v>
      </c>
      <c r="S18" s="52">
        <f t="shared" si="5"/>
        <v>0</v>
      </c>
      <c r="U18" s="78">
        <f t="shared" si="6"/>
        <v>2</v>
      </c>
      <c r="V18" s="78">
        <f t="shared" si="10"/>
        <v>0.35</v>
      </c>
      <c r="W18" s="78">
        <f t="shared" si="7"/>
        <v>0.7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2.4979828949491685</v>
      </c>
      <c r="I19" s="62" t="str">
        <f>'Home Consumption Data'!D20</f>
        <v xml:space="preserve"> </v>
      </c>
      <c r="J19" s="21">
        <f t="shared" si="11"/>
        <v>1.4979828949491685</v>
      </c>
      <c r="K19" s="21">
        <f t="shared" si="12"/>
        <v>0</v>
      </c>
      <c r="L19" s="21">
        <f t="shared" si="9"/>
        <v>8.2605234657940549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</v>
      </c>
      <c r="R19" s="51">
        <f>'Home Consumption Data'!F20</f>
        <v>0.23860000000000001</v>
      </c>
      <c r="S19" s="52">
        <f t="shared" si="5"/>
        <v>0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1.1990317895756009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3.1058842905363226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5.4990317895756009</v>
      </c>
      <c r="R20" s="59">
        <f>'Home Consumption Data'!F21</f>
        <v>0.38030000000000003</v>
      </c>
      <c r="S20" s="60">
        <f t="shared" si="5"/>
        <v>2.0912817895756013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0.39967726319186703</v>
      </c>
      <c r="I21" s="64" t="str">
        <f>'Home Consumption Data'!D22</f>
        <v>FD</v>
      </c>
      <c r="J21" s="61">
        <f t="shared" si="11"/>
        <v>0</v>
      </c>
      <c r="K21" s="61">
        <f t="shared" si="12"/>
        <v>-3.0127077618202329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1.4123850250120999</v>
      </c>
      <c r="R21" s="59">
        <f>'Home Consumption Data'!F22</f>
        <v>0.38030000000000003</v>
      </c>
      <c r="S21" s="60">
        <f t="shared" si="5"/>
        <v>0.53713002501210161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33.999999999999993</v>
      </c>
      <c r="G28" s="13"/>
      <c r="H28" s="10">
        <f>SUM(H4:H27)</f>
        <v>24.080555107309983</v>
      </c>
      <c r="I28" s="65"/>
      <c r="J28" s="11">
        <f>SUM(J4:J27)</f>
        <v>13.320803714467758</v>
      </c>
      <c r="K28" s="11">
        <f>SUM(K4:K27)</f>
        <v>-12.921179603033723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7.9809309958759513</v>
      </c>
      <c r="R28" s="41"/>
      <c r="S28" s="22">
        <f>SUM(S4:S27)</f>
        <v>2.8835978982430794</v>
      </c>
      <c r="T28" s="36">
        <f>P28-S28</f>
        <v>1.7646221017569208</v>
      </c>
      <c r="W28" s="9">
        <f>SUM(W4:W27) + 0.3</f>
        <v>12.199999999999994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10.435377898243074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2BFAB065-CFDD-4F14-9C7C-6DB12A850713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2EF81-1B79-4A15-826E-0AF9F73C1ED0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51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0.38115217040503474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3.4303695336453126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0.58806334862491072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-1.1936651375089258E-2</v>
      </c>
      <c r="L11" s="21">
        <f t="shared" si="9"/>
        <v>9.1629519057988773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1.3721478134581249</v>
      </c>
      <c r="I12" s="62" t="str">
        <f>'Home Consumption Data'!D13</f>
        <v xml:space="preserve"> </v>
      </c>
      <c r="J12" s="21">
        <f t="shared" si="11"/>
        <v>0.77214781345812489</v>
      </c>
      <c r="K12" s="21">
        <f t="shared" si="12"/>
        <v>0</v>
      </c>
      <c r="L12" s="21">
        <f t="shared" si="9"/>
        <v>9.9350997192570016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2</v>
      </c>
      <c r="G13" s="12">
        <v>0.62857142857142867</v>
      </c>
      <c r="H13" s="5">
        <f t="shared" si="0"/>
        <v>2.1562322782913399</v>
      </c>
      <c r="I13" s="62" t="str">
        <f>'Home Consumption Data'!D14</f>
        <v xml:space="preserve"> </v>
      </c>
      <c r="J13" s="21">
        <f t="shared" si="11"/>
        <v>6.4900280742998362E-2</v>
      </c>
      <c r="K13" s="21">
        <f t="shared" si="12"/>
        <v>0</v>
      </c>
      <c r="L13" s="21">
        <f t="shared" si="9"/>
        <v>10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9.1331997548341537E-2</v>
      </c>
      <c r="R13" s="51">
        <f>'Home Consumption Data'!F14</f>
        <v>0.23860000000000001</v>
      </c>
      <c r="S13" s="52">
        <f t="shared" si="5"/>
        <v>2.179181461503429E-2</v>
      </c>
      <c r="U13" s="78">
        <f t="shared" si="6"/>
        <v>2</v>
      </c>
      <c r="V13" s="78">
        <f t="shared" si="10"/>
        <v>0.35</v>
      </c>
      <c r="W13" s="78">
        <f t="shared" si="7"/>
        <v>0.7</v>
      </c>
    </row>
    <row r="14" spans="2:23" x14ac:dyDescent="0.25">
      <c r="E14" s="37">
        <v>10</v>
      </c>
      <c r="F14" s="7">
        <f>VLOOKUP($C$4, 'Home Consumption Data'!O:AR,E14+7,FALSE)</f>
        <v>2</v>
      </c>
      <c r="G14" s="12">
        <v>0.82857142857142851</v>
      </c>
      <c r="H14" s="5">
        <f t="shared" si="0"/>
        <v>2.8423061850204019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10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0.84230618502040189</v>
      </c>
      <c r="R14" s="51">
        <f>'Home Consumption Data'!F15</f>
        <v>0.23860000000000001</v>
      </c>
      <c r="S14" s="52">
        <f t="shared" si="5"/>
        <v>0.20097425574586789</v>
      </c>
      <c r="U14" s="78">
        <f t="shared" si="6"/>
        <v>2</v>
      </c>
      <c r="V14" s="78">
        <f t="shared" si="10"/>
        <v>0.35</v>
      </c>
      <c r="W14" s="78">
        <f t="shared" si="7"/>
        <v>0.7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4</v>
      </c>
      <c r="G15" s="12">
        <v>0.91428571428571437</v>
      </c>
      <c r="H15" s="5">
        <f t="shared" si="0"/>
        <v>3.1363378593328575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-0.86366214066714253</v>
      </c>
      <c r="L15" s="21">
        <f t="shared" si="9"/>
        <v>9.1096266591060377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</v>
      </c>
      <c r="R15" s="51">
        <f>'Home Consumption Data'!F16</f>
        <v>0.23860000000000001</v>
      </c>
      <c r="S15" s="52">
        <f t="shared" si="5"/>
        <v>0</v>
      </c>
      <c r="U15" s="78">
        <f t="shared" si="6"/>
        <v>4</v>
      </c>
      <c r="V15" s="78">
        <f t="shared" si="10"/>
        <v>0.35</v>
      </c>
      <c r="W15" s="78">
        <f t="shared" si="7"/>
        <v>1.4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5</v>
      </c>
      <c r="G16" s="12">
        <v>1</v>
      </c>
      <c r="H16" s="5">
        <f t="shared" si="0"/>
        <v>3.4303695336453126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-1.5696304663546874</v>
      </c>
      <c r="L16" s="21">
        <f t="shared" si="9"/>
        <v>7.4914509205960504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</v>
      </c>
      <c r="R16" s="51">
        <f>'Home Consumption Data'!F17</f>
        <v>0.23860000000000001</v>
      </c>
      <c r="S16" s="52">
        <f t="shared" si="5"/>
        <v>0</v>
      </c>
      <c r="U16" s="78">
        <f t="shared" si="6"/>
        <v>5</v>
      </c>
      <c r="V16" s="78">
        <f t="shared" si="10"/>
        <v>0.35</v>
      </c>
      <c r="W16" s="78">
        <f t="shared" si="7"/>
        <v>1.75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5</v>
      </c>
      <c r="G17" s="12">
        <v>0.91428571428571437</v>
      </c>
      <c r="H17" s="5">
        <f t="shared" si="0"/>
        <v>3.1363378593328575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-1.8636621406671425</v>
      </c>
      <c r="L17" s="21">
        <f t="shared" si="9"/>
        <v>5.5701497446505428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</v>
      </c>
      <c r="R17" s="51">
        <f>'Home Consumption Data'!F18</f>
        <v>0.23860000000000001</v>
      </c>
      <c r="S17" s="52">
        <f t="shared" si="5"/>
        <v>0</v>
      </c>
      <c r="U17" s="78">
        <f t="shared" si="6"/>
        <v>5</v>
      </c>
      <c r="V17" s="78">
        <f t="shared" si="10"/>
        <v>0.35</v>
      </c>
      <c r="W17" s="78">
        <f t="shared" si="7"/>
        <v>1.75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2</v>
      </c>
      <c r="G18" s="12">
        <v>0.8571428571428571</v>
      </c>
      <c r="H18" s="5">
        <f t="shared" si="0"/>
        <v>2.9403167431245536</v>
      </c>
      <c r="I18" s="62" t="str">
        <f>'Home Consumption Data'!D19</f>
        <v xml:space="preserve"> </v>
      </c>
      <c r="J18" s="21">
        <f t="shared" si="11"/>
        <v>0.9403167431245536</v>
      </c>
      <c r="K18" s="21">
        <f t="shared" si="12"/>
        <v>0</v>
      </c>
      <c r="L18" s="21">
        <f t="shared" si="9"/>
        <v>6.510466487775096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</v>
      </c>
      <c r="R18" s="51">
        <f>'Home Consumption Data'!F19</f>
        <v>0.23860000000000001</v>
      </c>
      <c r="S18" s="52">
        <f t="shared" si="5"/>
        <v>0</v>
      </c>
      <c r="U18" s="78">
        <f t="shared" si="6"/>
        <v>2</v>
      </c>
      <c r="V18" s="78">
        <f t="shared" si="10"/>
        <v>0.35</v>
      </c>
      <c r="W18" s="78">
        <f t="shared" si="7"/>
        <v>0.7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2.4502639526037946</v>
      </c>
      <c r="I19" s="62" t="str">
        <f>'Home Consumption Data'!D20</f>
        <v xml:space="preserve"> </v>
      </c>
      <c r="J19" s="21">
        <f t="shared" si="11"/>
        <v>1.4502639526037946</v>
      </c>
      <c r="K19" s="21">
        <f t="shared" si="12"/>
        <v>0</v>
      </c>
      <c r="L19" s="21">
        <f t="shared" si="9"/>
        <v>7.9607304403788905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</v>
      </c>
      <c r="R19" s="51">
        <f>'Home Consumption Data'!F20</f>
        <v>0.23860000000000001</v>
      </c>
      <c r="S19" s="52">
        <f t="shared" si="5"/>
        <v>0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1.1761266972498214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2.8060912651211583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5.4761266972498213</v>
      </c>
      <c r="R20" s="59">
        <f>'Home Consumption Data'!F21</f>
        <v>0.38030000000000003</v>
      </c>
      <c r="S20" s="60">
        <f t="shared" si="5"/>
        <v>2.082570982964107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0.39204223241660718</v>
      </c>
      <c r="I21" s="64" t="str">
        <f>'Home Consumption Data'!D22</f>
        <v>FD</v>
      </c>
      <c r="J21" s="61">
        <f t="shared" si="11"/>
        <v>0</v>
      </c>
      <c r="K21" s="61">
        <f t="shared" si="12"/>
        <v>-2.7219085271675234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1.1139507595841307</v>
      </c>
      <c r="R21" s="59">
        <f>'Home Consumption Data'!F22</f>
        <v>0.38030000000000003</v>
      </c>
      <c r="S21" s="60">
        <f t="shared" si="5"/>
        <v>0.42363547386984496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33.999999999999993</v>
      </c>
      <c r="G28" s="13"/>
      <c r="H28" s="10">
        <f>SUM(H4:H27)</f>
        <v>23.620544503100582</v>
      </c>
      <c r="I28" s="65"/>
      <c r="J28" s="11">
        <f>SUM(J4:J27)</f>
        <v>13.22762878992947</v>
      </c>
      <c r="K28" s="11">
        <f>SUM(K4:K27)</f>
        <v>-12.830799926231585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7.5237156394026954</v>
      </c>
      <c r="R28" s="41"/>
      <c r="S28" s="22">
        <f>SUM(S4:S27)</f>
        <v>2.7289725271948542</v>
      </c>
      <c r="T28" s="36">
        <f>P28-S28</f>
        <v>1.9192474728051461</v>
      </c>
      <c r="W28" s="9">
        <f>SUM(W4:W27) + 0.3</f>
        <v>12.199999999999994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10.280752527194847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48550086-669B-4853-9DC0-762978A01EFB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7A242-8A2B-4004-89F5-CFB8F9F4AC41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52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0.3362917540745522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3.0266257866709698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0.51885013485788056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-8.1149865142119415E-2</v>
      </c>
      <c r="L11" s="21">
        <f t="shared" si="9"/>
        <v>9.0915980771730727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1.2106503146683878</v>
      </c>
      <c r="I12" s="62" t="str">
        <f>'Home Consumption Data'!D13</f>
        <v xml:space="preserve"> </v>
      </c>
      <c r="J12" s="21">
        <f t="shared" si="11"/>
        <v>0.61065031466838782</v>
      </c>
      <c r="K12" s="21">
        <f t="shared" si="12"/>
        <v>0</v>
      </c>
      <c r="L12" s="21">
        <f t="shared" si="9"/>
        <v>9.7022483918414597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1</v>
      </c>
      <c r="G13" s="12">
        <v>0.62857142857142867</v>
      </c>
      <c r="H13" s="5">
        <f t="shared" si="0"/>
        <v>1.9024504944788956</v>
      </c>
      <c r="I13" s="62" t="str">
        <f>'Home Consumption Data'!D14</f>
        <v xml:space="preserve"> </v>
      </c>
      <c r="J13" s="21">
        <f t="shared" si="11"/>
        <v>0.29775160815854029</v>
      </c>
      <c r="K13" s="21">
        <f t="shared" si="12"/>
        <v>0</v>
      </c>
      <c r="L13" s="21">
        <f t="shared" si="9"/>
        <v>10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0.60469888632035529</v>
      </c>
      <c r="R13" s="51">
        <f>'Home Consumption Data'!F14</f>
        <v>0.23860000000000001</v>
      </c>
      <c r="S13" s="52">
        <f t="shared" si="5"/>
        <v>0.14428115427603677</v>
      </c>
      <c r="U13" s="78">
        <f t="shared" si="6"/>
        <v>1</v>
      </c>
      <c r="V13" s="78">
        <f t="shared" si="10"/>
        <v>0.35</v>
      </c>
      <c r="W13" s="78">
        <f t="shared" si="7"/>
        <v>0.35</v>
      </c>
    </row>
    <row r="14" spans="2:23" x14ac:dyDescent="0.25">
      <c r="E14" s="37">
        <v>10</v>
      </c>
      <c r="F14" s="7">
        <f>VLOOKUP($C$4, 'Home Consumption Data'!O:AR,E14+7,FALSE)</f>
        <v>2</v>
      </c>
      <c r="G14" s="12">
        <v>0.82857142857142851</v>
      </c>
      <c r="H14" s="5">
        <f t="shared" si="0"/>
        <v>2.5077756518130889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10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0.50777565181308892</v>
      </c>
      <c r="R14" s="51">
        <f>'Home Consumption Data'!F15</f>
        <v>0.23860000000000001</v>
      </c>
      <c r="S14" s="52">
        <f t="shared" si="5"/>
        <v>0.12115527052260303</v>
      </c>
      <c r="U14" s="78">
        <f t="shared" si="6"/>
        <v>2</v>
      </c>
      <c r="V14" s="78">
        <f t="shared" si="10"/>
        <v>0.35</v>
      </c>
      <c r="W14" s="78">
        <f t="shared" si="7"/>
        <v>0.7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2</v>
      </c>
      <c r="G15" s="12">
        <v>0.91428571428571437</v>
      </c>
      <c r="H15" s="5">
        <f t="shared" si="0"/>
        <v>2.7672007192420298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10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0.76720071924202982</v>
      </c>
      <c r="R15" s="51">
        <f>'Home Consumption Data'!F16</f>
        <v>0.23860000000000001</v>
      </c>
      <c r="S15" s="52">
        <f t="shared" si="5"/>
        <v>0.18305409161114833</v>
      </c>
      <c r="U15" s="78">
        <f t="shared" si="6"/>
        <v>2</v>
      </c>
      <c r="V15" s="78">
        <f t="shared" si="10"/>
        <v>0.35</v>
      </c>
      <c r="W15" s="78">
        <f t="shared" si="7"/>
        <v>0.7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4</v>
      </c>
      <c r="G16" s="12">
        <v>1</v>
      </c>
      <c r="H16" s="5">
        <f t="shared" si="0"/>
        <v>3.0266257866709698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-0.97337421332903018</v>
      </c>
      <c r="L16" s="21">
        <f t="shared" si="9"/>
        <v>8.996521429557701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</v>
      </c>
      <c r="R16" s="51">
        <f>'Home Consumption Data'!F17</f>
        <v>0.23860000000000001</v>
      </c>
      <c r="S16" s="52">
        <f t="shared" si="5"/>
        <v>0</v>
      </c>
      <c r="U16" s="78">
        <f t="shared" si="6"/>
        <v>4</v>
      </c>
      <c r="V16" s="78">
        <f t="shared" si="10"/>
        <v>0.35</v>
      </c>
      <c r="W16" s="78">
        <f t="shared" si="7"/>
        <v>1.4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4</v>
      </c>
      <c r="G17" s="12">
        <v>0.91428571428571437</v>
      </c>
      <c r="H17" s="5">
        <f t="shared" si="0"/>
        <v>2.7672007192420298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-1.2327992807579702</v>
      </c>
      <c r="L17" s="21">
        <f t="shared" si="9"/>
        <v>7.725594335992783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</v>
      </c>
      <c r="R17" s="51">
        <f>'Home Consumption Data'!F18</f>
        <v>0.23860000000000001</v>
      </c>
      <c r="S17" s="52">
        <f t="shared" si="5"/>
        <v>0</v>
      </c>
      <c r="U17" s="78">
        <f t="shared" si="6"/>
        <v>4</v>
      </c>
      <c r="V17" s="78">
        <f t="shared" si="10"/>
        <v>0.35</v>
      </c>
      <c r="W17" s="78">
        <f t="shared" si="7"/>
        <v>1.4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2</v>
      </c>
      <c r="G18" s="12">
        <v>0.8571428571428571</v>
      </c>
      <c r="H18" s="5">
        <f t="shared" si="0"/>
        <v>2.5942506742894027</v>
      </c>
      <c r="I18" s="62" t="str">
        <f>'Home Consumption Data'!D19</f>
        <v xml:space="preserve"> </v>
      </c>
      <c r="J18" s="21">
        <f t="shared" si="11"/>
        <v>0.5942506742894027</v>
      </c>
      <c r="K18" s="21">
        <f t="shared" si="12"/>
        <v>0</v>
      </c>
      <c r="L18" s="21">
        <f t="shared" si="9"/>
        <v>8.3198450102821866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</v>
      </c>
      <c r="R18" s="51">
        <f>'Home Consumption Data'!F19</f>
        <v>0.23860000000000001</v>
      </c>
      <c r="S18" s="52">
        <f t="shared" si="5"/>
        <v>0</v>
      </c>
      <c r="U18" s="78">
        <f t="shared" si="6"/>
        <v>2</v>
      </c>
      <c r="V18" s="78">
        <f t="shared" si="10"/>
        <v>0.35</v>
      </c>
      <c r="W18" s="78">
        <f t="shared" si="7"/>
        <v>0.7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2.1618755619078356</v>
      </c>
      <c r="I19" s="62" t="str">
        <f>'Home Consumption Data'!D20</f>
        <v xml:space="preserve"> </v>
      </c>
      <c r="J19" s="21">
        <f t="shared" si="11"/>
        <v>1.1618755619078356</v>
      </c>
      <c r="K19" s="21">
        <f t="shared" si="12"/>
        <v>0</v>
      </c>
      <c r="L19" s="21">
        <f t="shared" si="9"/>
        <v>9.4817205721900226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</v>
      </c>
      <c r="R19" s="51">
        <f>'Home Consumption Data'!F20</f>
        <v>0.23860000000000001</v>
      </c>
      <c r="S19" s="52">
        <f t="shared" si="5"/>
        <v>0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1.0377002697157611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4.3270813969322903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5.3377002697157607</v>
      </c>
      <c r="R20" s="59">
        <f>'Home Consumption Data'!F21</f>
        <v>0.38030000000000003</v>
      </c>
      <c r="S20" s="60">
        <f t="shared" si="5"/>
        <v>2.0299274125729041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0.34590008990525373</v>
      </c>
      <c r="I21" s="64" t="str">
        <f>'Home Consumption Data'!D22</f>
        <v>FD</v>
      </c>
      <c r="J21" s="61">
        <f t="shared" si="11"/>
        <v>0</v>
      </c>
      <c r="K21" s="61">
        <f t="shared" si="12"/>
        <v>-4.1972689550243212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2.543169044929575</v>
      </c>
      <c r="R21" s="59">
        <f>'Home Consumption Data'!F22</f>
        <v>0.38030000000000003</v>
      </c>
      <c r="S21" s="60">
        <f t="shared" si="5"/>
        <v>0.9671671877867174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29</v>
      </c>
      <c r="G28" s="13"/>
      <c r="H28" s="10">
        <f>SUM(H4:H27)</f>
        <v>20.840480416791532</v>
      </c>
      <c r="I28" s="65"/>
      <c r="J28" s="11">
        <f>SUM(J4:J27)</f>
        <v>12.664528159024167</v>
      </c>
      <c r="K28" s="11">
        <f>SUM(K4:K27)</f>
        <v>-12.284592314253441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9.7605445720208106</v>
      </c>
      <c r="R28" s="41"/>
      <c r="S28" s="22">
        <f>SUM(S4:S27)</f>
        <v>3.4455851167694096</v>
      </c>
      <c r="T28" s="36">
        <f>P28-S28</f>
        <v>1.2026348832305906</v>
      </c>
      <c r="W28" s="9">
        <f>SUM(W4:W27) + 0.3</f>
        <v>10.449999999999996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9.2473651167694051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37300576-77BB-4525-957B-C3E145978CFB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4C5D-5BCE-4040-A430-4EB454536405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53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0.29740196869452962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2.6766177182507667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0.45884875170013145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-0.14115124829986853</v>
      </c>
      <c r="L11" s="21">
        <f t="shared" si="9"/>
        <v>9.0297409811341556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1.0706470873003067</v>
      </c>
      <c r="I12" s="62" t="str">
        <f>'Home Consumption Data'!D13</f>
        <v xml:space="preserve"> </v>
      </c>
      <c r="J12" s="21">
        <f t="shared" si="11"/>
        <v>0.47064708730030669</v>
      </c>
      <c r="K12" s="21">
        <f t="shared" si="12"/>
        <v>0</v>
      </c>
      <c r="L12" s="21">
        <f t="shared" si="9"/>
        <v>9.5003880684344626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1.6824454229004822</v>
      </c>
      <c r="I13" s="62" t="str">
        <f>'Home Consumption Data'!D14</f>
        <v xml:space="preserve"> </v>
      </c>
      <c r="J13" s="21">
        <f t="shared" si="11"/>
        <v>0.4996119315655374</v>
      </c>
      <c r="K13" s="21">
        <f t="shared" si="12"/>
        <v>0</v>
      </c>
      <c r="L13" s="21">
        <f t="shared" si="9"/>
        <v>10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0.78283349133494484</v>
      </c>
      <c r="R13" s="51">
        <f>'Home Consumption Data'!F14</f>
        <v>0.23860000000000001</v>
      </c>
      <c r="S13" s="52">
        <f t="shared" si="5"/>
        <v>0.18678407103251785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2</v>
      </c>
      <c r="G14" s="12">
        <v>0.82857142857142851</v>
      </c>
      <c r="H14" s="5">
        <f t="shared" si="0"/>
        <v>2.217768966550635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10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0.21776896655063505</v>
      </c>
      <c r="R14" s="51">
        <f>'Home Consumption Data'!F15</f>
        <v>0.23860000000000001</v>
      </c>
      <c r="S14" s="52">
        <f t="shared" si="5"/>
        <v>5.195967541898152E-2</v>
      </c>
      <c r="U14" s="78">
        <f t="shared" si="6"/>
        <v>2</v>
      </c>
      <c r="V14" s="78">
        <f t="shared" si="10"/>
        <v>0.35</v>
      </c>
      <c r="W14" s="78">
        <f t="shared" si="7"/>
        <v>0.7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2</v>
      </c>
      <c r="G15" s="12">
        <v>0.91428571428571437</v>
      </c>
      <c r="H15" s="5">
        <f t="shared" si="0"/>
        <v>2.4471933424007011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10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0.44719334240070108</v>
      </c>
      <c r="R15" s="51">
        <f>'Home Consumption Data'!F16</f>
        <v>0.23860000000000001</v>
      </c>
      <c r="S15" s="52">
        <f t="shared" si="5"/>
        <v>0.10670033149680729</v>
      </c>
      <c r="U15" s="78">
        <f t="shared" si="6"/>
        <v>2</v>
      </c>
      <c r="V15" s="78">
        <f t="shared" si="10"/>
        <v>0.35</v>
      </c>
      <c r="W15" s="78">
        <f t="shared" si="7"/>
        <v>0.7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4</v>
      </c>
      <c r="G16" s="12">
        <v>1</v>
      </c>
      <c r="H16" s="5">
        <f t="shared" si="0"/>
        <v>2.6766177182507667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-1.3233822817492333</v>
      </c>
      <c r="L16" s="21">
        <f t="shared" si="9"/>
        <v>8.635688369330687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</v>
      </c>
      <c r="R16" s="51">
        <f>'Home Consumption Data'!F17</f>
        <v>0.23860000000000001</v>
      </c>
      <c r="S16" s="52">
        <f t="shared" si="5"/>
        <v>0</v>
      </c>
      <c r="U16" s="78">
        <f t="shared" si="6"/>
        <v>4</v>
      </c>
      <c r="V16" s="78">
        <f t="shared" si="10"/>
        <v>0.35</v>
      </c>
      <c r="W16" s="78">
        <f t="shared" si="7"/>
        <v>1.4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4</v>
      </c>
      <c r="G17" s="12">
        <v>0.91428571428571437</v>
      </c>
      <c r="H17" s="5">
        <f t="shared" si="0"/>
        <v>2.4471933424007011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-1.5528066575992989</v>
      </c>
      <c r="L17" s="21">
        <f t="shared" si="9"/>
        <v>7.0348567635582135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</v>
      </c>
      <c r="R17" s="51">
        <f>'Home Consumption Data'!F18</f>
        <v>0.23860000000000001</v>
      </c>
      <c r="S17" s="52">
        <f t="shared" si="5"/>
        <v>0</v>
      </c>
      <c r="U17" s="78">
        <f t="shared" si="6"/>
        <v>4</v>
      </c>
      <c r="V17" s="78">
        <f t="shared" si="10"/>
        <v>0.35</v>
      </c>
      <c r="W17" s="78">
        <f t="shared" si="7"/>
        <v>1.4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2</v>
      </c>
      <c r="G18" s="12">
        <v>0.8571428571428571</v>
      </c>
      <c r="H18" s="5">
        <f t="shared" si="0"/>
        <v>2.2942437585006572</v>
      </c>
      <c r="I18" s="62" t="str">
        <f>'Home Consumption Data'!D19</f>
        <v xml:space="preserve"> </v>
      </c>
      <c r="J18" s="21">
        <f t="shared" si="11"/>
        <v>0.2942437585006572</v>
      </c>
      <c r="K18" s="21">
        <f t="shared" si="12"/>
        <v>0</v>
      </c>
      <c r="L18" s="21">
        <f t="shared" si="9"/>
        <v>7.3291005220588712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</v>
      </c>
      <c r="R18" s="51">
        <f>'Home Consumption Data'!F19</f>
        <v>0.23860000000000001</v>
      </c>
      <c r="S18" s="52">
        <f t="shared" si="5"/>
        <v>0</v>
      </c>
      <c r="U18" s="78">
        <f t="shared" si="6"/>
        <v>2</v>
      </c>
      <c r="V18" s="78">
        <f t="shared" si="10"/>
        <v>0.35</v>
      </c>
      <c r="W18" s="78">
        <f t="shared" si="7"/>
        <v>0.7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1.9118697987505477</v>
      </c>
      <c r="I19" s="62" t="str">
        <f>'Home Consumption Data'!D20</f>
        <v xml:space="preserve"> </v>
      </c>
      <c r="J19" s="21">
        <f t="shared" si="11"/>
        <v>0.91186979875054774</v>
      </c>
      <c r="K19" s="21">
        <f t="shared" si="12"/>
        <v>0</v>
      </c>
      <c r="L19" s="21">
        <f t="shared" si="9"/>
        <v>8.2409703208094189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</v>
      </c>
      <c r="R19" s="51">
        <f>'Home Consumption Data'!F20</f>
        <v>0.23860000000000001</v>
      </c>
      <c r="S19" s="52">
        <f t="shared" si="5"/>
        <v>0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0.9176975034002629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3.0863311455516866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5.2176975034002631</v>
      </c>
      <c r="R20" s="59">
        <f>'Home Consumption Data'!F21</f>
        <v>0.38030000000000003</v>
      </c>
      <c r="S20" s="60">
        <f t="shared" si="5"/>
        <v>1.9842903605431201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0.30589916780008763</v>
      </c>
      <c r="I21" s="64" t="str">
        <f>'Home Consumption Data'!D22</f>
        <v>FD</v>
      </c>
      <c r="J21" s="61">
        <f t="shared" si="11"/>
        <v>0</v>
      </c>
      <c r="K21" s="61">
        <f t="shared" si="12"/>
        <v>-2.993741211185136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1.2996403789852238</v>
      </c>
      <c r="R21" s="59">
        <f>'Home Consumption Data'!F22</f>
        <v>0.38030000000000003</v>
      </c>
      <c r="S21" s="60">
        <f t="shared" si="5"/>
        <v>0.49425323612808064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28.400000000000002</v>
      </c>
      <c r="G28" s="13"/>
      <c r="H28" s="10">
        <f>SUM(H4:H27)</f>
        <v>18.430424859955277</v>
      </c>
      <c r="I28" s="65"/>
      <c r="J28" s="11">
        <f>SUM(J4:J27)</f>
        <v>12.17637257611705</v>
      </c>
      <c r="K28" s="11">
        <f>SUM(K4:K27)</f>
        <v>-11.811081398833537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7.9651336826717678</v>
      </c>
      <c r="R28" s="41"/>
      <c r="S28" s="22">
        <f>SUM(S4:S27)</f>
        <v>2.8239876746195076</v>
      </c>
      <c r="T28" s="36">
        <f>P28-S28</f>
        <v>1.8242323253804926</v>
      </c>
      <c r="W28" s="9">
        <f>SUM(W4:W27) + 0.3</f>
        <v>10.239999999999997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8.415767674619504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DE393915-9783-4AA1-BF81-7085F8864562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3BC8-E7FC-4FB8-9C80-0D45BA9C15AB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54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0.19541713732451185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1.7587542359206068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0.30150072615781831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-0.29849927384218167</v>
      </c>
      <c r="L11" s="21">
        <f t="shared" si="9"/>
        <v>8.8675265218121826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0.70350169436824261</v>
      </c>
      <c r="I12" s="62" t="str">
        <f>'Home Consumption Data'!D13</f>
        <v xml:space="preserve"> </v>
      </c>
      <c r="J12" s="21">
        <f t="shared" si="11"/>
        <v>0.10350169436824264</v>
      </c>
      <c r="K12" s="21">
        <f t="shared" si="12"/>
        <v>0</v>
      </c>
      <c r="L12" s="21">
        <f t="shared" si="9"/>
        <v>8.9710282161804251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1.1055026625786673</v>
      </c>
      <c r="I13" s="62" t="str">
        <f>'Home Consumption Data'!D14</f>
        <v xml:space="preserve"> </v>
      </c>
      <c r="J13" s="21">
        <f t="shared" si="11"/>
        <v>0.70550266257866723</v>
      </c>
      <c r="K13" s="21">
        <f t="shared" si="12"/>
        <v>0</v>
      </c>
      <c r="L13" s="21">
        <f t="shared" si="9"/>
        <v>9.6765308787590918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</v>
      </c>
      <c r="R13" s="51">
        <f>'Home Consumption Data'!F14</f>
        <v>0.23860000000000001</v>
      </c>
      <c r="S13" s="52">
        <f t="shared" si="5"/>
        <v>0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1.4572535097627883</v>
      </c>
      <c r="I14" s="62" t="str">
        <f>'Home Consumption Data'!D15</f>
        <v xml:space="preserve"> </v>
      </c>
      <c r="J14" s="21">
        <f t="shared" si="11"/>
        <v>0.32346912124090821</v>
      </c>
      <c r="K14" s="21">
        <f t="shared" si="12"/>
        <v>0</v>
      </c>
      <c r="L14" s="21">
        <f t="shared" si="9"/>
        <v>10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0.43378438852188017</v>
      </c>
      <c r="R14" s="51">
        <f>'Home Consumption Data'!F15</f>
        <v>0.23860000000000001</v>
      </c>
      <c r="S14" s="52">
        <f t="shared" si="5"/>
        <v>0.10350095510132061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1.6080038728416977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10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0.9080038728416977</v>
      </c>
      <c r="R15" s="51">
        <f>'Home Consumption Data'!F16</f>
        <v>0.23860000000000001</v>
      </c>
      <c r="S15" s="52">
        <f t="shared" si="5"/>
        <v>0.21664972406002908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1.7587542359206068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10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0.75875423592060676</v>
      </c>
      <c r="R16" s="51">
        <f>'Home Consumption Data'!F17</f>
        <v>0.23860000000000001</v>
      </c>
      <c r="S16" s="52">
        <f t="shared" si="5"/>
        <v>0.18103876069065677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1.6080038728416977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10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0.60800387284169766</v>
      </c>
      <c r="R17" s="51">
        <f>'Home Consumption Data'!F18</f>
        <v>0.23860000000000001</v>
      </c>
      <c r="S17" s="52">
        <f t="shared" si="5"/>
        <v>0.14506972406002908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1.5075036307890914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10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0.80750363078909149</v>
      </c>
      <c r="R18" s="51">
        <f>'Home Consumption Data'!F19</f>
        <v>0.23860000000000001</v>
      </c>
      <c r="S18" s="52">
        <f t="shared" si="5"/>
        <v>0.19267036630627724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1.2562530256575763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10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0.25625302565757635</v>
      </c>
      <c r="R19" s="51">
        <f>'Home Consumption Data'!F20</f>
        <v>0.23860000000000001</v>
      </c>
      <c r="S19" s="52">
        <f t="shared" si="5"/>
        <v>6.1141971921897721E-2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0.60300145231563662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4.8453608247422677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4.9030014523156371</v>
      </c>
      <c r="R20" s="59">
        <f>'Home Consumption Data'!F21</f>
        <v>0.38030000000000003</v>
      </c>
      <c r="S20" s="60">
        <f t="shared" si="5"/>
        <v>1.864611452315637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0.20100048410521221</v>
      </c>
      <c r="I21" s="64" t="str">
        <f>'Home Consumption Data'!D22</f>
        <v>FD</v>
      </c>
      <c r="J21" s="61">
        <f t="shared" si="11"/>
        <v>0</v>
      </c>
      <c r="K21" s="61">
        <f t="shared" si="12"/>
        <v>-4.6999999999999993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2.9010004841052117</v>
      </c>
      <c r="R21" s="59">
        <f>'Home Consumption Data'!F22</f>
        <v>0.38030000000000003</v>
      </c>
      <c r="S21" s="60">
        <f t="shared" si="5"/>
        <v>1.1032504841052122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12.110279167339035</v>
      </c>
      <c r="I28" s="65"/>
      <c r="J28" s="11">
        <f>SUM(J4:J27)</f>
        <v>11.132473478187817</v>
      </c>
      <c r="K28" s="11">
        <f>SUM(K4:K27)</f>
        <v>-10.798499273842181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11.576304962993397</v>
      </c>
      <c r="R28" s="41"/>
      <c r="S28" s="22">
        <f>SUM(S4:S27)</f>
        <v>3.8679334385610593</v>
      </c>
      <c r="T28" s="36">
        <f>P28-S28</f>
        <v>0.78028656143894093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5.9947134385610594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C7A28FE6-CA4B-4CED-B706-DD6877FBDE46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E9CB2-7F28-405B-AB07-5301E2271BB5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55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0.13926093270937551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1.2533483943843795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0.21485972475160792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-0.38514027524839206</v>
      </c>
      <c r="L11" s="21">
        <f t="shared" si="9"/>
        <v>8.7782059018057801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0.50133935775375171</v>
      </c>
      <c r="I12" s="62" t="str">
        <f>'Home Consumption Data'!D13</f>
        <v xml:space="preserve"> </v>
      </c>
      <c r="J12" s="21">
        <f t="shared" si="11"/>
        <v>0</v>
      </c>
      <c r="K12" s="21">
        <f t="shared" si="12"/>
        <v>-9.8660642246248265E-2</v>
      </c>
      <c r="L12" s="21">
        <f t="shared" si="9"/>
        <v>8.67649389949006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0.78781899075589579</v>
      </c>
      <c r="I13" s="62" t="str">
        <f>'Home Consumption Data'!D14</f>
        <v xml:space="preserve"> </v>
      </c>
      <c r="J13" s="21">
        <f t="shared" si="11"/>
        <v>0.38781899075589576</v>
      </c>
      <c r="K13" s="21">
        <f t="shared" si="12"/>
        <v>0</v>
      </c>
      <c r="L13" s="21">
        <f t="shared" si="9"/>
        <v>9.0643128902459562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</v>
      </c>
      <c r="R13" s="51">
        <f>'Home Consumption Data'!F14</f>
        <v>0.23860000000000001</v>
      </c>
      <c r="S13" s="52">
        <f t="shared" si="5"/>
        <v>0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1.0384886696327715</v>
      </c>
      <c r="I14" s="62" t="str">
        <f>'Home Consumption Data'!D15</f>
        <v xml:space="preserve"> </v>
      </c>
      <c r="J14" s="21">
        <f t="shared" si="11"/>
        <v>0.33848866963277158</v>
      </c>
      <c r="K14" s="21">
        <f t="shared" si="12"/>
        <v>0</v>
      </c>
      <c r="L14" s="21">
        <f t="shared" si="9"/>
        <v>9.4028015598787285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</v>
      </c>
      <c r="R14" s="51">
        <f>'Home Consumption Data'!F15</f>
        <v>0.23860000000000001</v>
      </c>
      <c r="S14" s="52">
        <f t="shared" si="5"/>
        <v>0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1.1459185320085756</v>
      </c>
      <c r="I15" s="62" t="str">
        <f>'Home Consumption Data'!D16</f>
        <v xml:space="preserve"> </v>
      </c>
      <c r="J15" s="21">
        <f t="shared" si="11"/>
        <v>0.44591853200857567</v>
      </c>
      <c r="K15" s="21">
        <f t="shared" si="12"/>
        <v>0</v>
      </c>
      <c r="L15" s="21">
        <f t="shared" si="9"/>
        <v>9.848720091887305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</v>
      </c>
      <c r="R15" s="51">
        <f>'Home Consumption Data'!F16</f>
        <v>0.23860000000000001</v>
      </c>
      <c r="S15" s="52">
        <f t="shared" si="5"/>
        <v>0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1.2533483943843795</v>
      </c>
      <c r="I16" s="62" t="str">
        <f>'Home Consumption Data'!D17</f>
        <v xml:space="preserve"> </v>
      </c>
      <c r="J16" s="21">
        <f t="shared" si="11"/>
        <v>0.15127990811269498</v>
      </c>
      <c r="K16" s="21">
        <f t="shared" si="12"/>
        <v>0</v>
      </c>
      <c r="L16" s="21">
        <f t="shared" si="9"/>
        <v>10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0.10206848627168452</v>
      </c>
      <c r="R16" s="51">
        <f>'Home Consumption Data'!F17</f>
        <v>0.23860000000000001</v>
      </c>
      <c r="S16" s="52">
        <f t="shared" si="5"/>
        <v>2.4353540824423928E-2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1.1459185320085756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10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0.14591853200857563</v>
      </c>
      <c r="R17" s="51">
        <f>'Home Consumption Data'!F18</f>
        <v>0.23860000000000001</v>
      </c>
      <c r="S17" s="52">
        <f t="shared" si="5"/>
        <v>3.4816161737246144E-2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1.0742986237580394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10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0.37429862375803946</v>
      </c>
      <c r="R18" s="51">
        <f>'Home Consumption Data'!F19</f>
        <v>0.23860000000000001</v>
      </c>
      <c r="S18" s="52">
        <f t="shared" si="5"/>
        <v>8.9307651628668216E-2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0.89524885313169966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-0.10475114686830034</v>
      </c>
      <c r="L19" s="21">
        <f t="shared" si="9"/>
        <v>9.8920091269398966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</v>
      </c>
      <c r="R19" s="51">
        <f>'Home Consumption Data'!F20</f>
        <v>0.23860000000000001</v>
      </c>
      <c r="S19" s="52">
        <f t="shared" si="5"/>
        <v>0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0.42971944950321583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4.7373699516821643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4.7297194495032162</v>
      </c>
      <c r="R20" s="59">
        <f>'Home Consumption Data'!F21</f>
        <v>0.38030000000000003</v>
      </c>
      <c r="S20" s="60">
        <f t="shared" si="5"/>
        <v>1.7987123066460733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0.14323981650107195</v>
      </c>
      <c r="I21" s="64" t="str">
        <f>'Home Consumption Data'!D22</f>
        <v>FD</v>
      </c>
      <c r="J21" s="61">
        <f t="shared" si="11"/>
        <v>0</v>
      </c>
      <c r="K21" s="61">
        <f t="shared" si="12"/>
        <v>-4.5952488531316993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2.7384886696327713</v>
      </c>
      <c r="R21" s="59">
        <f>'Home Consumption Data'!F22</f>
        <v>0.38030000000000003</v>
      </c>
      <c r="S21" s="60">
        <f t="shared" si="5"/>
        <v>1.0414472410613429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8.6301989441895852</v>
      </c>
      <c r="I28" s="65"/>
      <c r="J28" s="11">
        <f>SUM(J4:J27)</f>
        <v>11.323506100509938</v>
      </c>
      <c r="K28" s="11">
        <f>SUM(K4:K27)</f>
        <v>-10.983800917494641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8.0904937611742866</v>
      </c>
      <c r="R28" s="41"/>
      <c r="S28" s="22">
        <f>SUM(S4:S27)</f>
        <v>2.9886369018977543</v>
      </c>
      <c r="T28" s="36">
        <f>P28-S28</f>
        <v>1.6595830981022459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5.1154169018977544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37697DB2-D83A-4A82-A96C-038699B96219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B4AEC-0D75-48D8-BD8D-D6734E01AFA3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56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0.10730998870421173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0.96578989833790552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0.16556398257221239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-0.43443601742778759</v>
      </c>
      <c r="L11" s="21">
        <f t="shared" si="9"/>
        <v>8.7273855490435182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0.38631595933516216</v>
      </c>
      <c r="I12" s="62" t="str">
        <f>'Home Consumption Data'!D13</f>
        <v xml:space="preserve"> </v>
      </c>
      <c r="J12" s="21">
        <f t="shared" si="11"/>
        <v>0</v>
      </c>
      <c r="K12" s="21">
        <f t="shared" si="12"/>
        <v>-0.21368404066483782</v>
      </c>
      <c r="L12" s="21">
        <f t="shared" si="9"/>
        <v>8.50709272361585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0.60706793609811216</v>
      </c>
      <c r="I13" s="62" t="str">
        <f>'Home Consumption Data'!D14</f>
        <v xml:space="preserve"> </v>
      </c>
      <c r="J13" s="21">
        <f t="shared" si="11"/>
        <v>0.20706793609811214</v>
      </c>
      <c r="K13" s="21">
        <f t="shared" si="12"/>
        <v>0</v>
      </c>
      <c r="L13" s="21">
        <f t="shared" si="9"/>
        <v>8.7141606597139614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</v>
      </c>
      <c r="R13" s="51">
        <f>'Home Consumption Data'!F14</f>
        <v>0.23860000000000001</v>
      </c>
      <c r="S13" s="52">
        <f t="shared" si="5"/>
        <v>0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0.80022591576569313</v>
      </c>
      <c r="I14" s="62" t="str">
        <f>'Home Consumption Data'!D15</f>
        <v xml:space="preserve"> </v>
      </c>
      <c r="J14" s="21">
        <f t="shared" si="11"/>
        <v>0.10022591576569317</v>
      </c>
      <c r="K14" s="21">
        <f t="shared" si="12"/>
        <v>0</v>
      </c>
      <c r="L14" s="21">
        <f t="shared" si="9"/>
        <v>8.814386575479654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</v>
      </c>
      <c r="R14" s="51">
        <f>'Home Consumption Data'!F15</f>
        <v>0.23860000000000001</v>
      </c>
      <c r="S14" s="52">
        <f t="shared" si="5"/>
        <v>0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0.88300790705179943</v>
      </c>
      <c r="I15" s="62" t="str">
        <f>'Home Consumption Data'!D16</f>
        <v xml:space="preserve"> </v>
      </c>
      <c r="J15" s="21">
        <f t="shared" si="11"/>
        <v>0.18300790705179948</v>
      </c>
      <c r="K15" s="21">
        <f t="shared" si="12"/>
        <v>0</v>
      </c>
      <c r="L15" s="21">
        <f t="shared" si="9"/>
        <v>8.9973944825314529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</v>
      </c>
      <c r="R15" s="51">
        <f>'Home Consumption Data'!F16</f>
        <v>0.23860000000000001</v>
      </c>
      <c r="S15" s="52">
        <f t="shared" si="5"/>
        <v>0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0.96578989833790552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-3.4210101662094483E-2</v>
      </c>
      <c r="L16" s="21">
        <f t="shared" si="9"/>
        <v>8.9621263364880566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</v>
      </c>
      <c r="R16" s="51">
        <f>'Home Consumption Data'!F17</f>
        <v>0.23860000000000001</v>
      </c>
      <c r="S16" s="52">
        <f t="shared" si="5"/>
        <v>0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0.88300790705179943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-0.11699209294820057</v>
      </c>
      <c r="L17" s="21">
        <f t="shared" si="9"/>
        <v>8.8415159313868195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</v>
      </c>
      <c r="R17" s="51">
        <f>'Home Consumption Data'!F18</f>
        <v>0.23860000000000001</v>
      </c>
      <c r="S17" s="52">
        <f t="shared" si="5"/>
        <v>0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0.82781991286106182</v>
      </c>
      <c r="I18" s="62" t="str">
        <f>'Home Consumption Data'!D19</f>
        <v xml:space="preserve"> </v>
      </c>
      <c r="J18" s="21">
        <f t="shared" si="11"/>
        <v>0.12781991286106187</v>
      </c>
      <c r="K18" s="21">
        <f t="shared" si="12"/>
        <v>0</v>
      </c>
      <c r="L18" s="21">
        <f t="shared" si="9"/>
        <v>8.9693358442478814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</v>
      </c>
      <c r="R18" s="51">
        <f>'Home Consumption Data'!F19</f>
        <v>0.23860000000000001</v>
      </c>
      <c r="S18" s="52">
        <f t="shared" si="5"/>
        <v>0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0.68984992738421824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-0.31015007261578176</v>
      </c>
      <c r="L19" s="21">
        <f t="shared" si="9"/>
        <v>8.6495935013450129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</v>
      </c>
      <c r="R19" s="51">
        <f>'Home Consumption Data'!F20</f>
        <v>0.23860000000000001</v>
      </c>
      <c r="S19" s="52">
        <f t="shared" si="5"/>
        <v>0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0.33112796514442477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3.4949543260872806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4.631127965144425</v>
      </c>
      <c r="R20" s="59">
        <f>'Home Consumption Data'!F21</f>
        <v>0.38030000000000003</v>
      </c>
      <c r="S20" s="60">
        <f t="shared" si="5"/>
        <v>1.7612179651444249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0.11037598838147493</v>
      </c>
      <c r="I21" s="64" t="str">
        <f>'Home Consumption Data'!D22</f>
        <v>FD</v>
      </c>
      <c r="J21" s="61">
        <f t="shared" si="11"/>
        <v>0</v>
      </c>
      <c r="K21" s="61">
        <f t="shared" si="12"/>
        <v>-3.3901056963046621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1.5004816846861371</v>
      </c>
      <c r="R21" s="59">
        <f>'Home Consumption Data'!F22</f>
        <v>0.38030000000000003</v>
      </c>
      <c r="S21" s="60">
        <f t="shared" si="5"/>
        <v>0.570633184686138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6.650153299983864</v>
      </c>
      <c r="I28" s="65"/>
      <c r="J28" s="11">
        <f>SUM(J4:J27)</f>
        <v>10.618121671776665</v>
      </c>
      <c r="K28" s="11">
        <f>SUM(K4:K27)</f>
        <v>-10.299578021623365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6.1316096498305619</v>
      </c>
      <c r="R28" s="41"/>
      <c r="S28" s="22">
        <f>SUM(S4:S27)</f>
        <v>2.331851149830563</v>
      </c>
      <c r="T28" s="36">
        <f>P28-S28</f>
        <v>2.3163688501694373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4.4586311498305626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83C18E98-7191-4E05-8AFA-EBBC615808AC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FDE78-B389-4BFB-B60D-B95E20564E24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45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0.14000000000000001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1.2600000000000002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0.21600000000000005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-0.3839999999999999</v>
      </c>
      <c r="L11" s="21">
        <f t="shared" si="9"/>
        <v>8.7793814432989681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0.504</v>
      </c>
      <c r="I12" s="62" t="str">
        <f>'Home Consumption Data'!D13</f>
        <v xml:space="preserve"> </v>
      </c>
      <c r="J12" s="21">
        <f t="shared" si="11"/>
        <v>0</v>
      </c>
      <c r="K12" s="21">
        <f t="shared" si="12"/>
        <v>-9.5999999999999974E-2</v>
      </c>
      <c r="L12" s="21">
        <f t="shared" si="9"/>
        <v>8.68041237113402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0.79200000000000026</v>
      </c>
      <c r="I13" s="62" t="str">
        <f>'Home Consumption Data'!D14</f>
        <v xml:space="preserve"> </v>
      </c>
      <c r="J13" s="21">
        <f t="shared" si="11"/>
        <v>0.39200000000000024</v>
      </c>
      <c r="K13" s="21">
        <f t="shared" si="12"/>
        <v>0</v>
      </c>
      <c r="L13" s="21">
        <f t="shared" si="9"/>
        <v>9.0724123711340194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</v>
      </c>
      <c r="R13" s="51">
        <f>'Home Consumption Data'!F14</f>
        <v>0.23860000000000001</v>
      </c>
      <c r="S13" s="52">
        <f t="shared" si="5"/>
        <v>0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1.044</v>
      </c>
      <c r="I14" s="62" t="str">
        <f>'Home Consumption Data'!D15</f>
        <v xml:space="preserve"> </v>
      </c>
      <c r="J14" s="21">
        <f t="shared" si="11"/>
        <v>0.34400000000000008</v>
      </c>
      <c r="K14" s="21">
        <f t="shared" si="12"/>
        <v>0</v>
      </c>
      <c r="L14" s="21">
        <f t="shared" si="9"/>
        <v>9.4164123711340189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</v>
      </c>
      <c r="R14" s="51">
        <f>'Home Consumption Data'!F15</f>
        <v>0.23860000000000001</v>
      </c>
      <c r="S14" s="52">
        <f t="shared" si="5"/>
        <v>0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1.1520000000000004</v>
      </c>
      <c r="I15" s="62" t="str">
        <f>'Home Consumption Data'!D16</f>
        <v xml:space="preserve"> </v>
      </c>
      <c r="J15" s="21">
        <f t="shared" si="11"/>
        <v>0.4520000000000004</v>
      </c>
      <c r="K15" s="21">
        <f t="shared" si="12"/>
        <v>0</v>
      </c>
      <c r="L15" s="21">
        <f t="shared" si="9"/>
        <v>9.8684123711340188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</v>
      </c>
      <c r="R15" s="51">
        <f>'Home Consumption Data'!F16</f>
        <v>0.23860000000000001</v>
      </c>
      <c r="S15" s="52">
        <f t="shared" si="5"/>
        <v>0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1.2600000000000002</v>
      </c>
      <c r="I16" s="62" t="str">
        <f>'Home Consumption Data'!D17</f>
        <v xml:space="preserve"> </v>
      </c>
      <c r="J16" s="21">
        <f t="shared" si="11"/>
        <v>0.13158762886598119</v>
      </c>
      <c r="K16" s="21">
        <f t="shared" si="12"/>
        <v>0</v>
      </c>
      <c r="L16" s="21">
        <f t="shared" si="9"/>
        <v>10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0.12841237113401904</v>
      </c>
      <c r="R16" s="51">
        <f>'Home Consumption Data'!F17</f>
        <v>0.23860000000000001</v>
      </c>
      <c r="S16" s="52">
        <f t="shared" si="5"/>
        <v>3.0639191752576945E-2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1.1520000000000004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10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0.15200000000000036</v>
      </c>
      <c r="R17" s="51">
        <f>'Home Consumption Data'!F18</f>
        <v>0.23860000000000001</v>
      </c>
      <c r="S17" s="52">
        <f t="shared" si="5"/>
        <v>3.626720000000009E-2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1.08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10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0.38000000000000012</v>
      </c>
      <c r="R18" s="51">
        <f>'Home Consumption Data'!F19</f>
        <v>0.23860000000000001</v>
      </c>
      <c r="S18" s="52">
        <f t="shared" si="5"/>
        <v>9.0668000000000026E-2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0.90000000000000013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-9.9999999999999867E-2</v>
      </c>
      <c r="L19" s="21">
        <f t="shared" si="9"/>
        <v>9.8969072164948457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</v>
      </c>
      <c r="R19" s="51">
        <f>'Home Consumption Data'!F20</f>
        <v>0.23860000000000001</v>
      </c>
      <c r="S19" s="52">
        <f t="shared" si="5"/>
        <v>0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0.43200000000000011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4.7422680412371134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4.7320000000000002</v>
      </c>
      <c r="R20" s="59">
        <f>'Home Consumption Data'!F21</f>
        <v>0.38030000000000003</v>
      </c>
      <c r="S20" s="60">
        <f t="shared" si="5"/>
        <v>1.7995796000000002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0.14400000000000004</v>
      </c>
      <c r="I21" s="64" t="str">
        <f>'Home Consumption Data'!D22</f>
        <v>FD</v>
      </c>
      <c r="J21" s="61">
        <f t="shared" si="11"/>
        <v>0</v>
      </c>
      <c r="K21" s="61">
        <f t="shared" si="12"/>
        <v>-4.5999999999999996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2.7439999999999998</v>
      </c>
      <c r="R21" s="59">
        <f>'Home Consumption Data'!F22</f>
        <v>0.38030000000000003</v>
      </c>
      <c r="S21" s="60">
        <f t="shared" si="5"/>
        <v>1.0435432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8.6760000000000019</v>
      </c>
      <c r="I28" s="65"/>
      <c r="J28" s="11">
        <f>SUM(J4:J27)</f>
        <v>11.31958762886598</v>
      </c>
      <c r="K28" s="11">
        <f>SUM(K4:K27)</f>
        <v>-10.98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8.1364123711340195</v>
      </c>
      <c r="R28" s="41"/>
      <c r="S28" s="22">
        <f>SUM(S4:S27)</f>
        <v>3.0006971917525771</v>
      </c>
      <c r="T28" s="36">
        <f>P28-S28</f>
        <v>1.6475228082474231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5.1274771917525772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5E5DDE5C-44F5-4454-8CA3-C45789E213E8}"/>
  </hyperlinks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ED893-1486-43B8-BE66-2275C1B2F3BF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46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0.22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1.98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0.33942857142857141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-0.26057142857142856</v>
      </c>
      <c r="L11" s="21">
        <f t="shared" si="9"/>
        <v>8.9066273932253299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0.79199999999999993</v>
      </c>
      <c r="I12" s="62" t="str">
        <f>'Home Consumption Data'!D13</f>
        <v xml:space="preserve"> </v>
      </c>
      <c r="J12" s="21">
        <f t="shared" si="11"/>
        <v>0.19199999999999995</v>
      </c>
      <c r="K12" s="21">
        <f t="shared" si="12"/>
        <v>0</v>
      </c>
      <c r="L12" s="21">
        <f t="shared" si="9"/>
        <v>9.0986273932253301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1.2445714285714287</v>
      </c>
      <c r="I13" s="62" t="str">
        <f>'Home Consumption Data'!D14</f>
        <v xml:space="preserve"> </v>
      </c>
      <c r="J13" s="21">
        <f t="shared" si="11"/>
        <v>0.84457142857142864</v>
      </c>
      <c r="K13" s="21">
        <f t="shared" si="12"/>
        <v>0</v>
      </c>
      <c r="L13" s="21">
        <f t="shared" si="9"/>
        <v>9.9431988217967593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</v>
      </c>
      <c r="R13" s="51">
        <f>'Home Consumption Data'!F14</f>
        <v>0.23860000000000001</v>
      </c>
      <c r="S13" s="52">
        <f t="shared" si="5"/>
        <v>0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1.6405714285714283</v>
      </c>
      <c r="I14" s="62" t="str">
        <f>'Home Consumption Data'!D15</f>
        <v xml:space="preserve"> </v>
      </c>
      <c r="J14" s="21">
        <f t="shared" si="11"/>
        <v>5.680117820324071E-2</v>
      </c>
      <c r="K14" s="21">
        <f t="shared" si="12"/>
        <v>0</v>
      </c>
      <c r="L14" s="21">
        <f t="shared" si="9"/>
        <v>10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0.88377025036818768</v>
      </c>
      <c r="R14" s="51">
        <f>'Home Consumption Data'!F15</f>
        <v>0.23860000000000001</v>
      </c>
      <c r="S14" s="52">
        <f t="shared" si="5"/>
        <v>0.21086758173784959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1.8102857142857145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10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1.1102857142857145</v>
      </c>
      <c r="R15" s="51">
        <f>'Home Consumption Data'!F16</f>
        <v>0.23860000000000001</v>
      </c>
      <c r="S15" s="52">
        <f t="shared" si="5"/>
        <v>0.26491417142857149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1.98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10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0.98</v>
      </c>
      <c r="R16" s="51">
        <f>'Home Consumption Data'!F17</f>
        <v>0.23860000000000001</v>
      </c>
      <c r="S16" s="52">
        <f t="shared" si="5"/>
        <v>0.23382800000000001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1.8102857142857145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10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0.8102857142857145</v>
      </c>
      <c r="R17" s="51">
        <f>'Home Consumption Data'!F18</f>
        <v>0.23860000000000001</v>
      </c>
      <c r="S17" s="52">
        <f t="shared" si="5"/>
        <v>0.19333417142857148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1.6971428571428571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10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0.99714285714285711</v>
      </c>
      <c r="R18" s="51">
        <f>'Home Consumption Data'!F19</f>
        <v>0.23860000000000001</v>
      </c>
      <c r="S18" s="52">
        <f t="shared" si="5"/>
        <v>0.23791828571428572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1.4142857142857144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10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0.41428571428571437</v>
      </c>
      <c r="R19" s="51">
        <f>'Home Consumption Data'!F20</f>
        <v>0.23860000000000001</v>
      </c>
      <c r="S19" s="52">
        <f t="shared" si="5"/>
        <v>9.8848571428571452E-2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0.67885714285714283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4.8453608247422677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4.9788571428571426</v>
      </c>
      <c r="R20" s="59">
        <f>'Home Consumption Data'!F21</f>
        <v>0.38030000000000003</v>
      </c>
      <c r="S20" s="60">
        <f t="shared" si="5"/>
        <v>1.8934593714285715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0.22628571428571431</v>
      </c>
      <c r="I21" s="64" t="str">
        <f>'Home Consumption Data'!D22</f>
        <v>FD</v>
      </c>
      <c r="J21" s="61">
        <f t="shared" si="11"/>
        <v>0</v>
      </c>
      <c r="K21" s="61">
        <f t="shared" si="12"/>
        <v>-4.6999999999999993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2.9262857142857137</v>
      </c>
      <c r="R21" s="59">
        <f>'Home Consumption Data'!F22</f>
        <v>0.38030000000000003</v>
      </c>
      <c r="S21" s="60">
        <f t="shared" si="5"/>
        <v>1.112866457142857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13.633714285714285</v>
      </c>
      <c r="I28" s="65"/>
      <c r="J28" s="11">
        <f>SUM(J4:J27)</f>
        <v>11.09337260677467</v>
      </c>
      <c r="K28" s="11">
        <f>SUM(K4:K27)</f>
        <v>-10.760571428571428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13.100913107511046</v>
      </c>
      <c r="R28" s="41"/>
      <c r="S28" s="22">
        <f>SUM(S4:S27)</f>
        <v>4.2460366103092779</v>
      </c>
      <c r="T28" s="36">
        <f>P28-S28</f>
        <v>0.40218338969072231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6.372816610309278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DFD097B0-3DC7-483B-9263-2760A53B6F2F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06902-329B-4FA6-B15B-E7736735F92F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47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0.37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3.33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0.57085714285714284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-2.9142857142857137E-2</v>
      </c>
      <c r="L11" s="21">
        <f t="shared" si="9"/>
        <v>9.1452135493372602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1.3319999999999999</v>
      </c>
      <c r="I12" s="62" t="str">
        <f>'Home Consumption Data'!D13</f>
        <v xml:space="preserve"> </v>
      </c>
      <c r="J12" s="21">
        <f t="shared" si="11"/>
        <v>0.73199999999999987</v>
      </c>
      <c r="K12" s="21">
        <f t="shared" si="12"/>
        <v>0</v>
      </c>
      <c r="L12" s="21">
        <f t="shared" si="9"/>
        <v>9.8772135493372595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2.0931428571428574</v>
      </c>
      <c r="I13" s="62" t="str">
        <f>'Home Consumption Data'!D14</f>
        <v xml:space="preserve"> </v>
      </c>
      <c r="J13" s="21">
        <f t="shared" si="11"/>
        <v>0.12278645066274052</v>
      </c>
      <c r="K13" s="21">
        <f t="shared" si="12"/>
        <v>0</v>
      </c>
      <c r="L13" s="21">
        <f t="shared" si="9"/>
        <v>10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1.570356406480117</v>
      </c>
      <c r="R13" s="51">
        <f>'Home Consumption Data'!F14</f>
        <v>0.23860000000000001</v>
      </c>
      <c r="S13" s="52">
        <f t="shared" si="5"/>
        <v>0.37468703858615593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2.7591428571428569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10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2.0591428571428567</v>
      </c>
      <c r="R14" s="51">
        <f>'Home Consumption Data'!F15</f>
        <v>0.23860000000000001</v>
      </c>
      <c r="S14" s="52">
        <f t="shared" si="5"/>
        <v>0.49131148571428562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3.0445714285714289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10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2.3445714285714292</v>
      </c>
      <c r="R15" s="51">
        <f>'Home Consumption Data'!F16</f>
        <v>0.23860000000000001</v>
      </c>
      <c r="S15" s="52">
        <f t="shared" si="5"/>
        <v>0.55941474285714299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3.33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10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2.33</v>
      </c>
      <c r="R16" s="51">
        <f>'Home Consumption Data'!F17</f>
        <v>0.23860000000000001</v>
      </c>
      <c r="S16" s="52">
        <f t="shared" si="5"/>
        <v>0.55593800000000004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3.0445714285714289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10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2.0445714285714289</v>
      </c>
      <c r="R17" s="51">
        <f>'Home Consumption Data'!F18</f>
        <v>0.23860000000000001</v>
      </c>
      <c r="S17" s="52">
        <f t="shared" si="5"/>
        <v>0.48783474285714296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2.8542857142857141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10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2.1542857142857139</v>
      </c>
      <c r="R18" s="51">
        <f>'Home Consumption Data'!F19</f>
        <v>0.23860000000000001</v>
      </c>
      <c r="S18" s="52">
        <f t="shared" si="5"/>
        <v>0.51401257142857137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2.3785714285714286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10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1.3785714285714286</v>
      </c>
      <c r="R19" s="51">
        <f>'Home Consumption Data'!F20</f>
        <v>0.23860000000000001</v>
      </c>
      <c r="S19" s="52">
        <f t="shared" si="5"/>
        <v>0.32892714285714286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1.1417142857142857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4.8453608247422677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5.4417142857142853</v>
      </c>
      <c r="R20" s="59">
        <f>'Home Consumption Data'!F21</f>
        <v>0.38030000000000003</v>
      </c>
      <c r="S20" s="60">
        <f t="shared" si="5"/>
        <v>2.069483942857143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0.38057142857142862</v>
      </c>
      <c r="I21" s="64" t="str">
        <f>'Home Consumption Data'!D22</f>
        <v>FD</v>
      </c>
      <c r="J21" s="61">
        <f t="shared" si="11"/>
        <v>0</v>
      </c>
      <c r="K21" s="61">
        <f t="shared" si="12"/>
        <v>-4.6999999999999993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3.0805714285714281</v>
      </c>
      <c r="R21" s="59">
        <f>'Home Consumption Data'!F22</f>
        <v>0.38030000000000003</v>
      </c>
      <c r="S21" s="60">
        <f t="shared" si="5"/>
        <v>1.1715413142857143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22.929428571428577</v>
      </c>
      <c r="I28" s="65"/>
      <c r="J28" s="11">
        <f>SUM(J4:J27)</f>
        <v>10.85478645066274</v>
      </c>
      <c r="K28" s="11">
        <f>SUM(K4:K27)</f>
        <v>-10.529142857142856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22.403784977908686</v>
      </c>
      <c r="R28" s="41"/>
      <c r="S28" s="22">
        <f>SUM(S4:S27)</f>
        <v>6.5531509814432987</v>
      </c>
      <c r="T28" s="36">
        <f>P28-S28</f>
        <v>-1.9049309814432984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8.6799309814432988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139F94EE-52D8-43B2-9AF0-766A9C01B0B4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AA242-93EF-4997-9403-04E1B363F03B}">
  <dimension ref="B2:C2"/>
  <sheetViews>
    <sheetView workbookViewId="0">
      <selection activeCell="E2" sqref="E2"/>
    </sheetView>
  </sheetViews>
  <sheetFormatPr defaultRowHeight="15.75" x14ac:dyDescent="0.25"/>
  <cols>
    <col min="2" max="2" width="14.375" customWidth="1"/>
  </cols>
  <sheetData>
    <row r="2" spans="2:3" x14ac:dyDescent="0.25">
      <c r="B2" t="s">
        <v>74</v>
      </c>
      <c r="C2">
        <f>'Home Consumption Data'!P18</f>
        <v>0.35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53FF9-EB29-4915-9AD9-148DEB749C43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48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0.56000000000000005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5.0400000000000009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0.86400000000000021</v>
      </c>
      <c r="I11" s="62" t="str">
        <f>'Home Consumption Data'!D12</f>
        <v xml:space="preserve"> </v>
      </c>
      <c r="J11" s="21">
        <f t="shared" si="11"/>
        <v>0.26400000000000023</v>
      </c>
      <c r="K11" s="21">
        <f t="shared" si="12"/>
        <v>0</v>
      </c>
      <c r="L11" s="21">
        <f t="shared" si="9"/>
        <v>9.4392577319587616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2.016</v>
      </c>
      <c r="I12" s="62" t="str">
        <f>'Home Consumption Data'!D13</f>
        <v xml:space="preserve"> </v>
      </c>
      <c r="J12" s="21">
        <f t="shared" si="11"/>
        <v>0.56074226804123839</v>
      </c>
      <c r="K12" s="21">
        <f t="shared" si="12"/>
        <v>0</v>
      </c>
      <c r="L12" s="21">
        <f t="shared" si="9"/>
        <v>10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0.85525773195876154</v>
      </c>
      <c r="R12" s="51">
        <f>'Home Consumption Data'!F13</f>
        <v>0.23860000000000001</v>
      </c>
      <c r="S12" s="52">
        <f t="shared" si="5"/>
        <v>0.20406449484536052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3.168000000000001</v>
      </c>
      <c r="I13" s="62" t="str">
        <f>'Home Consumption Data'!D14</f>
        <v xml:space="preserve"> </v>
      </c>
      <c r="J13" s="21">
        <f t="shared" si="11"/>
        <v>0</v>
      </c>
      <c r="K13" s="21">
        <f t="shared" si="12"/>
        <v>0</v>
      </c>
      <c r="L13" s="21">
        <f t="shared" si="9"/>
        <v>10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2.7680000000000011</v>
      </c>
      <c r="R13" s="51">
        <f>'Home Consumption Data'!F14</f>
        <v>0.23860000000000001</v>
      </c>
      <c r="S13" s="52">
        <f t="shared" si="5"/>
        <v>0.66044480000000028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4.1760000000000002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10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3.476</v>
      </c>
      <c r="R14" s="51">
        <f>'Home Consumption Data'!F15</f>
        <v>0.23860000000000001</v>
      </c>
      <c r="S14" s="52">
        <f t="shared" si="5"/>
        <v>0.82937360000000004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4.6080000000000014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10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3.9080000000000013</v>
      </c>
      <c r="R15" s="51">
        <f>'Home Consumption Data'!F16</f>
        <v>0.23860000000000001</v>
      </c>
      <c r="S15" s="52">
        <f t="shared" si="5"/>
        <v>0.9324488000000003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5.0400000000000009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10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4.0400000000000009</v>
      </c>
      <c r="R16" s="51">
        <f>'Home Consumption Data'!F17</f>
        <v>0.23860000000000001</v>
      </c>
      <c r="S16" s="52">
        <f t="shared" si="5"/>
        <v>0.96394400000000025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4.6080000000000014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10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3.6080000000000014</v>
      </c>
      <c r="R17" s="51">
        <f>'Home Consumption Data'!F18</f>
        <v>0.23860000000000001</v>
      </c>
      <c r="S17" s="52">
        <f t="shared" si="5"/>
        <v>0.86086880000000032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4.32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10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3.62</v>
      </c>
      <c r="R18" s="51">
        <f>'Home Consumption Data'!F19</f>
        <v>0.23860000000000001</v>
      </c>
      <c r="S18" s="52">
        <f t="shared" si="5"/>
        <v>0.86373200000000006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3.6000000000000005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10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2.6000000000000005</v>
      </c>
      <c r="R19" s="51">
        <f>'Home Consumption Data'!F20</f>
        <v>0.23860000000000001</v>
      </c>
      <c r="S19" s="52">
        <f t="shared" si="5"/>
        <v>0.62036000000000013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1.7280000000000004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4.8453608247422677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6.0280000000000005</v>
      </c>
      <c r="R20" s="59">
        <f>'Home Consumption Data'!F21</f>
        <v>0.38030000000000003</v>
      </c>
      <c r="S20" s="60">
        <f t="shared" si="5"/>
        <v>2.2924484000000005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0.57600000000000018</v>
      </c>
      <c r="I21" s="64" t="str">
        <f>'Home Consumption Data'!D22</f>
        <v>FD</v>
      </c>
      <c r="J21" s="61">
        <f t="shared" si="11"/>
        <v>0</v>
      </c>
      <c r="K21" s="61">
        <f t="shared" si="12"/>
        <v>-4.6999999999999993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3.2759999999999994</v>
      </c>
      <c r="R21" s="59">
        <f>'Home Consumption Data'!F22</f>
        <v>0.38030000000000003</v>
      </c>
      <c r="S21" s="60">
        <f t="shared" si="5"/>
        <v>1.2458627999999998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34.704000000000008</v>
      </c>
      <c r="I28" s="65"/>
      <c r="J28" s="11">
        <f>SUM(J4:J27)</f>
        <v>10.824742268041238</v>
      </c>
      <c r="K28" s="11">
        <f>SUM(K4:K27)</f>
        <v>-10.5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34.179257731958764</v>
      </c>
      <c r="R28" s="41"/>
      <c r="S28" s="22">
        <f>SUM(S4:S27)</f>
        <v>9.4735476948453599</v>
      </c>
      <c r="T28" s="36">
        <f>P28-S28</f>
        <v>-4.8253276948453596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11.60032769484536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135BBA35-69E6-4CEA-A353-3E4DDC858037}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9CBDE-0C0E-4815-AE90-C6E751E8351E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49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0.66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5.94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1.0182857142857145</v>
      </c>
      <c r="I11" s="62" t="str">
        <f>'Home Consumption Data'!D12</f>
        <v xml:space="preserve"> </v>
      </c>
      <c r="J11" s="21">
        <f t="shared" si="11"/>
        <v>0.41828571428571448</v>
      </c>
      <c r="K11" s="21">
        <f t="shared" si="12"/>
        <v>0</v>
      </c>
      <c r="L11" s="21">
        <f t="shared" si="9"/>
        <v>9.5935434462444764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2.3759999999999999</v>
      </c>
      <c r="I12" s="62" t="str">
        <f>'Home Consumption Data'!D13</f>
        <v xml:space="preserve"> </v>
      </c>
      <c r="J12" s="21">
        <f t="shared" si="11"/>
        <v>0.40645655375552359</v>
      </c>
      <c r="K12" s="21">
        <f t="shared" si="12"/>
        <v>0</v>
      </c>
      <c r="L12" s="21">
        <f t="shared" si="9"/>
        <v>10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1.3695434462444762</v>
      </c>
      <c r="R12" s="51">
        <f>'Home Consumption Data'!F13</f>
        <v>0.23860000000000001</v>
      </c>
      <c r="S12" s="52">
        <f t="shared" si="5"/>
        <v>0.32677306627393204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1</v>
      </c>
      <c r="G13" s="12">
        <v>0.62857142857142867</v>
      </c>
      <c r="H13" s="5">
        <f t="shared" si="0"/>
        <v>3.7337142857142864</v>
      </c>
      <c r="I13" s="62" t="str">
        <f>'Home Consumption Data'!D14</f>
        <v xml:space="preserve"> </v>
      </c>
      <c r="J13" s="21">
        <f t="shared" si="11"/>
        <v>0</v>
      </c>
      <c r="K13" s="21">
        <f t="shared" si="12"/>
        <v>0</v>
      </c>
      <c r="L13" s="21">
        <f t="shared" si="9"/>
        <v>10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2.7337142857142864</v>
      </c>
      <c r="R13" s="51">
        <f>'Home Consumption Data'!F14</f>
        <v>0.23860000000000001</v>
      </c>
      <c r="S13" s="52">
        <f t="shared" si="5"/>
        <v>0.65226422857142874</v>
      </c>
      <c r="U13" s="78">
        <f t="shared" si="6"/>
        <v>1</v>
      </c>
      <c r="V13" s="78">
        <f t="shared" si="10"/>
        <v>0.35</v>
      </c>
      <c r="W13" s="78">
        <f t="shared" si="7"/>
        <v>0.35</v>
      </c>
    </row>
    <row r="14" spans="2:23" x14ac:dyDescent="0.25">
      <c r="E14" s="37">
        <v>10</v>
      </c>
      <c r="F14" s="7">
        <f>VLOOKUP($C$4, 'Home Consumption Data'!O:AR,E14+7,FALSE)</f>
        <v>2</v>
      </c>
      <c r="G14" s="12">
        <v>0.82857142857142851</v>
      </c>
      <c r="H14" s="5">
        <f t="shared" si="0"/>
        <v>4.9217142857142857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10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2.9217142857142857</v>
      </c>
      <c r="R14" s="51">
        <f>'Home Consumption Data'!F15</f>
        <v>0.23860000000000001</v>
      </c>
      <c r="S14" s="52">
        <f t="shared" si="5"/>
        <v>0.69712102857142855</v>
      </c>
      <c r="U14" s="78">
        <f t="shared" si="6"/>
        <v>2</v>
      </c>
      <c r="V14" s="78">
        <f t="shared" si="10"/>
        <v>0.35</v>
      </c>
      <c r="W14" s="78">
        <f t="shared" si="7"/>
        <v>0.7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2</v>
      </c>
      <c r="G15" s="12">
        <v>0.91428571428571437</v>
      </c>
      <c r="H15" s="5">
        <f t="shared" si="0"/>
        <v>5.4308571428571435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10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3.4308571428571435</v>
      </c>
      <c r="R15" s="51">
        <f>'Home Consumption Data'!F16</f>
        <v>0.23860000000000001</v>
      </c>
      <c r="S15" s="52">
        <f t="shared" si="5"/>
        <v>0.81860251428571451</v>
      </c>
      <c r="U15" s="78">
        <f t="shared" si="6"/>
        <v>2</v>
      </c>
      <c r="V15" s="78">
        <f t="shared" si="10"/>
        <v>0.35</v>
      </c>
      <c r="W15" s="78">
        <f t="shared" si="7"/>
        <v>0.7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4</v>
      </c>
      <c r="G16" s="12">
        <v>1</v>
      </c>
      <c r="H16" s="5">
        <f t="shared" si="0"/>
        <v>5.94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10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1.9400000000000004</v>
      </c>
      <c r="R16" s="51">
        <f>'Home Consumption Data'!F17</f>
        <v>0.23860000000000001</v>
      </c>
      <c r="S16" s="52">
        <f t="shared" si="5"/>
        <v>0.46288400000000013</v>
      </c>
      <c r="U16" s="78">
        <f t="shared" si="6"/>
        <v>4</v>
      </c>
      <c r="V16" s="78">
        <f t="shared" si="10"/>
        <v>0.35</v>
      </c>
      <c r="W16" s="78">
        <f t="shared" si="7"/>
        <v>1.4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4</v>
      </c>
      <c r="G17" s="12">
        <v>0.91428571428571437</v>
      </c>
      <c r="H17" s="5">
        <f t="shared" si="0"/>
        <v>5.4308571428571435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10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1.4308571428571435</v>
      </c>
      <c r="R17" s="51">
        <f>'Home Consumption Data'!F18</f>
        <v>0.23860000000000001</v>
      </c>
      <c r="S17" s="52">
        <f t="shared" si="5"/>
        <v>0.34140251428571444</v>
      </c>
      <c r="U17" s="78">
        <f t="shared" si="6"/>
        <v>4</v>
      </c>
      <c r="V17" s="78">
        <f t="shared" si="10"/>
        <v>0.35</v>
      </c>
      <c r="W17" s="78">
        <f t="shared" si="7"/>
        <v>1.4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2</v>
      </c>
      <c r="G18" s="12">
        <v>0.8571428571428571</v>
      </c>
      <c r="H18" s="5">
        <f t="shared" si="0"/>
        <v>5.0914285714285716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10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3.0914285714285716</v>
      </c>
      <c r="R18" s="51">
        <f>'Home Consumption Data'!F19</f>
        <v>0.23860000000000001</v>
      </c>
      <c r="S18" s="52">
        <f t="shared" si="5"/>
        <v>0.73761485714285724</v>
      </c>
      <c r="U18" s="78">
        <f t="shared" si="6"/>
        <v>2</v>
      </c>
      <c r="V18" s="78">
        <f t="shared" si="10"/>
        <v>0.35</v>
      </c>
      <c r="W18" s="78">
        <f t="shared" si="7"/>
        <v>0.7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4.2428571428571429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10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3.2428571428571429</v>
      </c>
      <c r="R19" s="51">
        <f>'Home Consumption Data'!F20</f>
        <v>0.23860000000000001</v>
      </c>
      <c r="S19" s="52">
        <f t="shared" si="5"/>
        <v>0.77374571428571426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2.0365714285714289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4.8453608247422677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6.3365714285714292</v>
      </c>
      <c r="R20" s="59">
        <f>'Home Consumption Data'!F21</f>
        <v>0.38030000000000003</v>
      </c>
      <c r="S20" s="60">
        <f t="shared" si="5"/>
        <v>2.4097981142857146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0.67885714285714294</v>
      </c>
      <c r="I21" s="64" t="str">
        <f>'Home Consumption Data'!D22</f>
        <v>FD</v>
      </c>
      <c r="J21" s="61">
        <f t="shared" si="11"/>
        <v>0</v>
      </c>
      <c r="K21" s="61">
        <f t="shared" si="12"/>
        <v>-4.6999999999999993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3.3788571428571421</v>
      </c>
      <c r="R21" s="59">
        <f>'Home Consumption Data'!F22</f>
        <v>0.38030000000000003</v>
      </c>
      <c r="S21" s="60">
        <f t="shared" si="5"/>
        <v>1.2849793714285713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29</v>
      </c>
      <c r="G28" s="13"/>
      <c r="H28" s="10">
        <f>SUM(H4:H27)</f>
        <v>40.901142857142851</v>
      </c>
      <c r="I28" s="65"/>
      <c r="J28" s="11">
        <f>SUM(J4:J27)</f>
        <v>10.824742268041238</v>
      </c>
      <c r="K28" s="11">
        <f>SUM(K4:K27)</f>
        <v>-10.5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29.876400589101625</v>
      </c>
      <c r="R28" s="41"/>
      <c r="S28" s="22">
        <f>SUM(S4:S27)</f>
        <v>8.5051854091310766</v>
      </c>
      <c r="T28" s="36">
        <f>P28-S28</f>
        <v>-3.8569654091310763</v>
      </c>
      <c r="W28" s="9">
        <f>SUM(W4:W27) + 0.3</f>
        <v>10.449999999999996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14.306965409131072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B10ECCD1-5091-4809-B980-5C89FC57A3FB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503B6-BDD8-480B-B151-B561330FD183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50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0.72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6.4799999999999995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1.1108571428571428</v>
      </c>
      <c r="I11" s="62" t="str">
        <f>'Home Consumption Data'!D12</f>
        <v xml:space="preserve"> </v>
      </c>
      <c r="J11" s="21">
        <f t="shared" si="11"/>
        <v>0.51085714285714279</v>
      </c>
      <c r="K11" s="21">
        <f t="shared" si="12"/>
        <v>0</v>
      </c>
      <c r="L11" s="21">
        <f t="shared" si="9"/>
        <v>9.6861148748159049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2.5919999999999996</v>
      </c>
      <c r="I12" s="62" t="str">
        <f>'Home Consumption Data'!D13</f>
        <v xml:space="preserve"> </v>
      </c>
      <c r="J12" s="21">
        <f t="shared" si="11"/>
        <v>0.31388512518409506</v>
      </c>
      <c r="K12" s="21">
        <f t="shared" si="12"/>
        <v>0</v>
      </c>
      <c r="L12" s="21">
        <f t="shared" si="9"/>
        <v>10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1.6781148748159045</v>
      </c>
      <c r="R12" s="51">
        <f>'Home Consumption Data'!F13</f>
        <v>0.23860000000000001</v>
      </c>
      <c r="S12" s="52">
        <f t="shared" si="5"/>
        <v>0.40039820913107482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2</v>
      </c>
      <c r="G13" s="12">
        <v>0.62857142857142867</v>
      </c>
      <c r="H13" s="5">
        <f t="shared" si="0"/>
        <v>4.0731428571428578</v>
      </c>
      <c r="I13" s="62" t="str">
        <f>'Home Consumption Data'!D14</f>
        <v xml:space="preserve"> </v>
      </c>
      <c r="J13" s="21">
        <f t="shared" si="11"/>
        <v>0</v>
      </c>
      <c r="K13" s="21">
        <f t="shared" si="12"/>
        <v>0</v>
      </c>
      <c r="L13" s="21">
        <f t="shared" si="9"/>
        <v>10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2.0731428571428578</v>
      </c>
      <c r="R13" s="51">
        <f>'Home Consumption Data'!F14</f>
        <v>0.23860000000000001</v>
      </c>
      <c r="S13" s="52">
        <f t="shared" si="5"/>
        <v>0.49465188571428592</v>
      </c>
      <c r="U13" s="78">
        <f t="shared" si="6"/>
        <v>2</v>
      </c>
      <c r="V13" s="78">
        <f t="shared" si="10"/>
        <v>0.35</v>
      </c>
      <c r="W13" s="78">
        <f t="shared" si="7"/>
        <v>0.7</v>
      </c>
    </row>
    <row r="14" spans="2:23" x14ac:dyDescent="0.25">
      <c r="E14" s="37">
        <v>10</v>
      </c>
      <c r="F14" s="7">
        <f>VLOOKUP($C$4, 'Home Consumption Data'!O:AR,E14+7,FALSE)</f>
        <v>2</v>
      </c>
      <c r="G14" s="12">
        <v>0.82857142857142851</v>
      </c>
      <c r="H14" s="5">
        <f t="shared" si="0"/>
        <v>5.3691428571428563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10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3.3691428571428563</v>
      </c>
      <c r="R14" s="51">
        <f>'Home Consumption Data'!F15</f>
        <v>0.23860000000000001</v>
      </c>
      <c r="S14" s="52">
        <f t="shared" si="5"/>
        <v>0.80387748571428552</v>
      </c>
      <c r="U14" s="78">
        <f t="shared" si="6"/>
        <v>2</v>
      </c>
      <c r="V14" s="78">
        <f t="shared" si="10"/>
        <v>0.35</v>
      </c>
      <c r="W14" s="78">
        <f t="shared" si="7"/>
        <v>0.7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4</v>
      </c>
      <c r="G15" s="12">
        <v>0.91428571428571437</v>
      </c>
      <c r="H15" s="5">
        <f t="shared" si="0"/>
        <v>5.9245714285714284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10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1.9245714285714284</v>
      </c>
      <c r="R15" s="51">
        <f>'Home Consumption Data'!F16</f>
        <v>0.23860000000000001</v>
      </c>
      <c r="S15" s="52">
        <f t="shared" si="5"/>
        <v>0.4592027428571428</v>
      </c>
      <c r="U15" s="78">
        <f t="shared" si="6"/>
        <v>4</v>
      </c>
      <c r="V15" s="78">
        <f t="shared" si="10"/>
        <v>0.35</v>
      </c>
      <c r="W15" s="78">
        <f t="shared" si="7"/>
        <v>1.4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5</v>
      </c>
      <c r="G16" s="12">
        <v>1</v>
      </c>
      <c r="H16" s="5">
        <f t="shared" si="0"/>
        <v>6.4799999999999995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10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1.4799999999999995</v>
      </c>
      <c r="R16" s="51">
        <f>'Home Consumption Data'!F17</f>
        <v>0.23860000000000001</v>
      </c>
      <c r="S16" s="52">
        <f t="shared" si="5"/>
        <v>0.35312799999999989</v>
      </c>
      <c r="U16" s="78">
        <f t="shared" si="6"/>
        <v>5</v>
      </c>
      <c r="V16" s="78">
        <f t="shared" si="10"/>
        <v>0.35</v>
      </c>
      <c r="W16" s="78">
        <f t="shared" si="7"/>
        <v>1.75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5</v>
      </c>
      <c r="G17" s="12">
        <v>0.91428571428571437</v>
      </c>
      <c r="H17" s="5">
        <f t="shared" si="0"/>
        <v>5.9245714285714284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10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0.92457142857142838</v>
      </c>
      <c r="R17" s="51">
        <f>'Home Consumption Data'!F18</f>
        <v>0.23860000000000001</v>
      </c>
      <c r="S17" s="52">
        <f t="shared" si="5"/>
        <v>0.22060274285714282</v>
      </c>
      <c r="U17" s="78">
        <f t="shared" si="6"/>
        <v>5</v>
      </c>
      <c r="V17" s="78">
        <f t="shared" si="10"/>
        <v>0.35</v>
      </c>
      <c r="W17" s="78">
        <f t="shared" si="7"/>
        <v>1.75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2</v>
      </c>
      <c r="G18" s="12">
        <v>0.8571428571428571</v>
      </c>
      <c r="H18" s="5">
        <f t="shared" si="0"/>
        <v>5.5542857142857134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10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3.5542857142857134</v>
      </c>
      <c r="R18" s="51">
        <f>'Home Consumption Data'!F19</f>
        <v>0.23860000000000001</v>
      </c>
      <c r="S18" s="52">
        <f t="shared" si="5"/>
        <v>0.84805257142857127</v>
      </c>
      <c r="U18" s="78">
        <f t="shared" si="6"/>
        <v>2</v>
      </c>
      <c r="V18" s="78">
        <f t="shared" si="10"/>
        <v>0.35</v>
      </c>
      <c r="W18" s="78">
        <f t="shared" si="7"/>
        <v>0.7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4.6285714285714281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10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3.6285714285714281</v>
      </c>
      <c r="R19" s="51">
        <f>'Home Consumption Data'!F20</f>
        <v>0.23860000000000001</v>
      </c>
      <c r="S19" s="52">
        <f t="shared" si="5"/>
        <v>0.8657771428571428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2.2217142857142855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4.8453608247422677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6.5217142857142854</v>
      </c>
      <c r="R20" s="59">
        <f>'Home Consumption Data'!F21</f>
        <v>0.38030000000000003</v>
      </c>
      <c r="S20" s="60">
        <f t="shared" si="5"/>
        <v>2.4802079428571431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0.74057142857142855</v>
      </c>
      <c r="I21" s="64" t="str">
        <f>'Home Consumption Data'!D22</f>
        <v>FD</v>
      </c>
      <c r="J21" s="61">
        <f t="shared" si="11"/>
        <v>0</v>
      </c>
      <c r="K21" s="61">
        <f t="shared" si="12"/>
        <v>-4.6999999999999993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3.4405714285714279</v>
      </c>
      <c r="R21" s="59">
        <f>'Home Consumption Data'!F22</f>
        <v>0.38030000000000003</v>
      </c>
      <c r="S21" s="60">
        <f t="shared" si="5"/>
        <v>1.3084493142857141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33.999999999999993</v>
      </c>
      <c r="G28" s="13"/>
      <c r="H28" s="10">
        <f>SUM(H4:H27)</f>
        <v>44.619428571428564</v>
      </c>
      <c r="I28" s="65"/>
      <c r="J28" s="11">
        <f>SUM(J4:J27)</f>
        <v>10.824742268041238</v>
      </c>
      <c r="K28" s="11">
        <f>SUM(K4:K27)</f>
        <v>-10.5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28.594686303387331</v>
      </c>
      <c r="R28" s="41"/>
      <c r="S28" s="22">
        <f>SUM(S4:S27)</f>
        <v>8.2343480377025031</v>
      </c>
      <c r="T28" s="36">
        <f>P28-S28</f>
        <v>-3.5861280377025029</v>
      </c>
      <c r="W28" s="9">
        <f>SUM(W4:W27) + 0.3</f>
        <v>12.199999999999994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15.786128037702497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F5A1792F-9271-48D7-8B27-D76905C3FC69}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815FD-241C-4364-A5AB-BCB04CBBC18F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51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0.68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6.12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1.0491428571428572</v>
      </c>
      <c r="I11" s="62" t="str">
        <f>'Home Consumption Data'!D12</f>
        <v xml:space="preserve"> </v>
      </c>
      <c r="J11" s="21">
        <f t="shared" si="11"/>
        <v>0.44914285714285718</v>
      </c>
      <c r="K11" s="21">
        <f t="shared" si="12"/>
        <v>0</v>
      </c>
      <c r="L11" s="21">
        <f t="shared" si="9"/>
        <v>9.6244005891016187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2.448</v>
      </c>
      <c r="I12" s="62" t="str">
        <f>'Home Consumption Data'!D13</f>
        <v xml:space="preserve"> </v>
      </c>
      <c r="J12" s="21">
        <f t="shared" si="11"/>
        <v>0.37559941089838134</v>
      </c>
      <c r="K12" s="21">
        <f t="shared" si="12"/>
        <v>0</v>
      </c>
      <c r="L12" s="21">
        <f t="shared" si="9"/>
        <v>10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1.4724005891016185</v>
      </c>
      <c r="R12" s="51">
        <f>'Home Consumption Data'!F13</f>
        <v>0.23860000000000001</v>
      </c>
      <c r="S12" s="52">
        <f t="shared" si="5"/>
        <v>0.35131478055964621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2</v>
      </c>
      <c r="G13" s="12">
        <v>0.62857142857142867</v>
      </c>
      <c r="H13" s="5">
        <f t="shared" si="0"/>
        <v>3.8468571428571434</v>
      </c>
      <c r="I13" s="62" t="str">
        <f>'Home Consumption Data'!D14</f>
        <v xml:space="preserve"> </v>
      </c>
      <c r="J13" s="21">
        <f t="shared" si="11"/>
        <v>0</v>
      </c>
      <c r="K13" s="21">
        <f t="shared" si="12"/>
        <v>0</v>
      </c>
      <c r="L13" s="21">
        <f t="shared" si="9"/>
        <v>10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1.8468571428571434</v>
      </c>
      <c r="R13" s="51">
        <f>'Home Consumption Data'!F14</f>
        <v>0.23860000000000001</v>
      </c>
      <c r="S13" s="52">
        <f t="shared" si="5"/>
        <v>0.44066011428571444</v>
      </c>
      <c r="U13" s="78">
        <f t="shared" si="6"/>
        <v>2</v>
      </c>
      <c r="V13" s="78">
        <f t="shared" si="10"/>
        <v>0.35</v>
      </c>
      <c r="W13" s="78">
        <f t="shared" si="7"/>
        <v>0.7</v>
      </c>
    </row>
    <row r="14" spans="2:23" x14ac:dyDescent="0.25">
      <c r="E14" s="37">
        <v>10</v>
      </c>
      <c r="F14" s="7">
        <f>VLOOKUP($C$4, 'Home Consumption Data'!O:AR,E14+7,FALSE)</f>
        <v>2</v>
      </c>
      <c r="G14" s="12">
        <v>0.82857142857142851</v>
      </c>
      <c r="H14" s="5">
        <f t="shared" si="0"/>
        <v>5.0708571428571423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10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3.0708571428571423</v>
      </c>
      <c r="R14" s="51">
        <f>'Home Consumption Data'!F15</f>
        <v>0.23860000000000001</v>
      </c>
      <c r="S14" s="52">
        <f t="shared" si="5"/>
        <v>0.73270651428571421</v>
      </c>
      <c r="U14" s="78">
        <f t="shared" si="6"/>
        <v>2</v>
      </c>
      <c r="V14" s="78">
        <f t="shared" si="10"/>
        <v>0.35</v>
      </c>
      <c r="W14" s="78">
        <f t="shared" si="7"/>
        <v>0.7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4</v>
      </c>
      <c r="G15" s="12">
        <v>0.91428571428571437</v>
      </c>
      <c r="H15" s="5">
        <f t="shared" si="0"/>
        <v>5.5954285714285721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10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1.5954285714285721</v>
      </c>
      <c r="R15" s="51">
        <f>'Home Consumption Data'!F16</f>
        <v>0.23860000000000001</v>
      </c>
      <c r="S15" s="52">
        <f t="shared" si="5"/>
        <v>0.38066925714285732</v>
      </c>
      <c r="U15" s="78">
        <f t="shared" si="6"/>
        <v>4</v>
      </c>
      <c r="V15" s="78">
        <f t="shared" si="10"/>
        <v>0.35</v>
      </c>
      <c r="W15" s="78">
        <f t="shared" si="7"/>
        <v>1.4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5</v>
      </c>
      <c r="G16" s="12">
        <v>1</v>
      </c>
      <c r="H16" s="5">
        <f t="shared" si="0"/>
        <v>6.12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10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1.1200000000000001</v>
      </c>
      <c r="R16" s="51">
        <f>'Home Consumption Data'!F17</f>
        <v>0.23860000000000001</v>
      </c>
      <c r="S16" s="52">
        <f t="shared" si="5"/>
        <v>0.26723200000000003</v>
      </c>
      <c r="U16" s="78">
        <f t="shared" si="6"/>
        <v>5</v>
      </c>
      <c r="V16" s="78">
        <f t="shared" si="10"/>
        <v>0.35</v>
      </c>
      <c r="W16" s="78">
        <f t="shared" si="7"/>
        <v>1.75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5</v>
      </c>
      <c r="G17" s="12">
        <v>0.91428571428571437</v>
      </c>
      <c r="H17" s="5">
        <f t="shared" si="0"/>
        <v>5.5954285714285721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10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0.59542857142857208</v>
      </c>
      <c r="R17" s="51">
        <f>'Home Consumption Data'!F18</f>
        <v>0.23860000000000001</v>
      </c>
      <c r="S17" s="52">
        <f t="shared" si="5"/>
        <v>0.14206925714285731</v>
      </c>
      <c r="U17" s="78">
        <f t="shared" si="6"/>
        <v>5</v>
      </c>
      <c r="V17" s="78">
        <f t="shared" si="10"/>
        <v>0.35</v>
      </c>
      <c r="W17" s="78">
        <f t="shared" si="7"/>
        <v>1.75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2</v>
      </c>
      <c r="G18" s="12">
        <v>0.8571428571428571</v>
      </c>
      <c r="H18" s="5">
        <f t="shared" si="0"/>
        <v>5.2457142857142856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10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3.2457142857142856</v>
      </c>
      <c r="R18" s="51">
        <f>'Home Consumption Data'!F19</f>
        <v>0.23860000000000001</v>
      </c>
      <c r="S18" s="52">
        <f t="shared" si="5"/>
        <v>0.77442742857142854</v>
      </c>
      <c r="U18" s="78">
        <f t="shared" si="6"/>
        <v>2</v>
      </c>
      <c r="V18" s="78">
        <f t="shared" si="10"/>
        <v>0.35</v>
      </c>
      <c r="W18" s="78">
        <f t="shared" si="7"/>
        <v>0.7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4.3714285714285719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10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3.3714285714285719</v>
      </c>
      <c r="R19" s="51">
        <f>'Home Consumption Data'!F20</f>
        <v>0.23860000000000001</v>
      </c>
      <c r="S19" s="52">
        <f t="shared" si="5"/>
        <v>0.80442285714285733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2.0982857142857143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4.8453608247422677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6.3982857142857146</v>
      </c>
      <c r="R20" s="59">
        <f>'Home Consumption Data'!F21</f>
        <v>0.38030000000000003</v>
      </c>
      <c r="S20" s="60">
        <f t="shared" si="5"/>
        <v>2.4332680571428575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0.69942857142857151</v>
      </c>
      <c r="I21" s="64" t="str">
        <f>'Home Consumption Data'!D22</f>
        <v>FD</v>
      </c>
      <c r="J21" s="61">
        <f t="shared" si="11"/>
        <v>0</v>
      </c>
      <c r="K21" s="61">
        <f t="shared" si="12"/>
        <v>-4.6999999999999993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3.3994285714285706</v>
      </c>
      <c r="R21" s="59">
        <f>'Home Consumption Data'!F22</f>
        <v>0.38030000000000003</v>
      </c>
      <c r="S21" s="60">
        <f t="shared" si="5"/>
        <v>1.2928026857142856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33.999999999999993</v>
      </c>
      <c r="G28" s="13"/>
      <c r="H28" s="10">
        <f>SUM(H4:H27)</f>
        <v>42.140571428571434</v>
      </c>
      <c r="I28" s="65"/>
      <c r="J28" s="11">
        <f>SUM(J4:J27)</f>
        <v>10.824742268041238</v>
      </c>
      <c r="K28" s="11">
        <f>SUM(K4:K27)</f>
        <v>-10.5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26.11582916053019</v>
      </c>
      <c r="R28" s="41"/>
      <c r="S28" s="22">
        <f>SUM(S4:S27)</f>
        <v>7.6195729519882178</v>
      </c>
      <c r="T28" s="36">
        <f>P28-S28</f>
        <v>-2.9713529519882176</v>
      </c>
      <c r="W28" s="9">
        <f>SUM(W4:W27) + 0.3</f>
        <v>12.199999999999994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15.171352951988212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08AACB65-8F04-4415-803D-609FAE71DA91}"/>
  </hyperlinks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9C717-98E5-4014-A8F5-6A4BC0C86619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52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0.56000000000000005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5.0400000000000009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0.86400000000000021</v>
      </c>
      <c r="I11" s="62" t="str">
        <f>'Home Consumption Data'!D12</f>
        <v xml:space="preserve"> </v>
      </c>
      <c r="J11" s="21">
        <f t="shared" si="11"/>
        <v>0.26400000000000023</v>
      </c>
      <c r="K11" s="21">
        <f t="shared" si="12"/>
        <v>0</v>
      </c>
      <c r="L11" s="21">
        <f t="shared" si="9"/>
        <v>9.4392577319587616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2.016</v>
      </c>
      <c r="I12" s="62" t="str">
        <f>'Home Consumption Data'!D13</f>
        <v xml:space="preserve"> </v>
      </c>
      <c r="J12" s="21">
        <f t="shared" si="11"/>
        <v>0.56074226804123839</v>
      </c>
      <c r="K12" s="21">
        <f t="shared" si="12"/>
        <v>0</v>
      </c>
      <c r="L12" s="21">
        <f t="shared" si="9"/>
        <v>10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0.85525773195876154</v>
      </c>
      <c r="R12" s="51">
        <f>'Home Consumption Data'!F13</f>
        <v>0.23860000000000001</v>
      </c>
      <c r="S12" s="52">
        <f t="shared" si="5"/>
        <v>0.20406449484536052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1</v>
      </c>
      <c r="G13" s="12">
        <v>0.62857142857142867</v>
      </c>
      <c r="H13" s="5">
        <f t="shared" si="0"/>
        <v>3.168000000000001</v>
      </c>
      <c r="I13" s="62" t="str">
        <f>'Home Consumption Data'!D14</f>
        <v xml:space="preserve"> </v>
      </c>
      <c r="J13" s="21">
        <f t="shared" si="11"/>
        <v>0</v>
      </c>
      <c r="K13" s="21">
        <f t="shared" si="12"/>
        <v>0</v>
      </c>
      <c r="L13" s="21">
        <f t="shared" si="9"/>
        <v>10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2.168000000000001</v>
      </c>
      <c r="R13" s="51">
        <f>'Home Consumption Data'!F14</f>
        <v>0.23860000000000001</v>
      </c>
      <c r="S13" s="52">
        <f t="shared" si="5"/>
        <v>0.51728480000000021</v>
      </c>
      <c r="U13" s="78">
        <f t="shared" si="6"/>
        <v>1</v>
      </c>
      <c r="V13" s="78">
        <f t="shared" si="10"/>
        <v>0.35</v>
      </c>
      <c r="W13" s="78">
        <f t="shared" si="7"/>
        <v>0.35</v>
      </c>
    </row>
    <row r="14" spans="2:23" x14ac:dyDescent="0.25">
      <c r="E14" s="37">
        <v>10</v>
      </c>
      <c r="F14" s="7">
        <f>VLOOKUP($C$4, 'Home Consumption Data'!O:AR,E14+7,FALSE)</f>
        <v>2</v>
      </c>
      <c r="G14" s="12">
        <v>0.82857142857142851</v>
      </c>
      <c r="H14" s="5">
        <f t="shared" si="0"/>
        <v>4.1760000000000002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10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2.1760000000000002</v>
      </c>
      <c r="R14" s="51">
        <f>'Home Consumption Data'!F15</f>
        <v>0.23860000000000001</v>
      </c>
      <c r="S14" s="52">
        <f t="shared" si="5"/>
        <v>0.51919360000000003</v>
      </c>
      <c r="U14" s="78">
        <f t="shared" si="6"/>
        <v>2</v>
      </c>
      <c r="V14" s="78">
        <f t="shared" si="10"/>
        <v>0.35</v>
      </c>
      <c r="W14" s="78">
        <f t="shared" si="7"/>
        <v>0.7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2</v>
      </c>
      <c r="G15" s="12">
        <v>0.91428571428571437</v>
      </c>
      <c r="H15" s="5">
        <f t="shared" si="0"/>
        <v>4.6080000000000014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10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2.6080000000000014</v>
      </c>
      <c r="R15" s="51">
        <f>'Home Consumption Data'!F16</f>
        <v>0.23860000000000001</v>
      </c>
      <c r="S15" s="52">
        <f t="shared" si="5"/>
        <v>0.6222688000000004</v>
      </c>
      <c r="U15" s="78">
        <f t="shared" si="6"/>
        <v>2</v>
      </c>
      <c r="V15" s="78">
        <f t="shared" si="10"/>
        <v>0.35</v>
      </c>
      <c r="W15" s="78">
        <f t="shared" si="7"/>
        <v>0.7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4</v>
      </c>
      <c r="G16" s="12">
        <v>1</v>
      </c>
      <c r="H16" s="5">
        <f t="shared" si="0"/>
        <v>5.0400000000000009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10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1.0400000000000009</v>
      </c>
      <c r="R16" s="51">
        <f>'Home Consumption Data'!F17</f>
        <v>0.23860000000000001</v>
      </c>
      <c r="S16" s="52">
        <f t="shared" si="5"/>
        <v>0.24814400000000023</v>
      </c>
      <c r="U16" s="78">
        <f t="shared" si="6"/>
        <v>4</v>
      </c>
      <c r="V16" s="78">
        <f t="shared" si="10"/>
        <v>0.35</v>
      </c>
      <c r="W16" s="78">
        <f t="shared" si="7"/>
        <v>1.4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4</v>
      </c>
      <c r="G17" s="12">
        <v>0.91428571428571437</v>
      </c>
      <c r="H17" s="5">
        <f t="shared" si="0"/>
        <v>4.6080000000000014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10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0.60800000000000143</v>
      </c>
      <c r="R17" s="51">
        <f>'Home Consumption Data'!F18</f>
        <v>0.23860000000000001</v>
      </c>
      <c r="S17" s="52">
        <f t="shared" si="5"/>
        <v>0.14506880000000036</v>
      </c>
      <c r="U17" s="78">
        <f t="shared" si="6"/>
        <v>4</v>
      </c>
      <c r="V17" s="78">
        <f t="shared" si="10"/>
        <v>0.35</v>
      </c>
      <c r="W17" s="78">
        <f t="shared" si="7"/>
        <v>1.4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2</v>
      </c>
      <c r="G18" s="12">
        <v>0.8571428571428571</v>
      </c>
      <c r="H18" s="5">
        <f t="shared" si="0"/>
        <v>4.32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10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2.3200000000000003</v>
      </c>
      <c r="R18" s="51">
        <f>'Home Consumption Data'!F19</f>
        <v>0.23860000000000001</v>
      </c>
      <c r="S18" s="52">
        <f t="shared" si="5"/>
        <v>0.55355200000000004</v>
      </c>
      <c r="U18" s="78">
        <f t="shared" si="6"/>
        <v>2</v>
      </c>
      <c r="V18" s="78">
        <f t="shared" si="10"/>
        <v>0.35</v>
      </c>
      <c r="W18" s="78">
        <f t="shared" si="7"/>
        <v>0.7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3.6000000000000005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10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2.6000000000000005</v>
      </c>
      <c r="R19" s="51">
        <f>'Home Consumption Data'!F20</f>
        <v>0.23860000000000001</v>
      </c>
      <c r="S19" s="52">
        <f t="shared" si="5"/>
        <v>0.62036000000000013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1.7280000000000004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4.8453608247422677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6.0280000000000005</v>
      </c>
      <c r="R20" s="59">
        <f>'Home Consumption Data'!F21</f>
        <v>0.38030000000000003</v>
      </c>
      <c r="S20" s="60">
        <f t="shared" si="5"/>
        <v>2.2924484000000005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0.57600000000000018</v>
      </c>
      <c r="I21" s="64" t="str">
        <f>'Home Consumption Data'!D22</f>
        <v>FD</v>
      </c>
      <c r="J21" s="61">
        <f t="shared" si="11"/>
        <v>0</v>
      </c>
      <c r="K21" s="61">
        <f t="shared" si="12"/>
        <v>-4.6999999999999993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3.2759999999999994</v>
      </c>
      <c r="R21" s="59">
        <f>'Home Consumption Data'!F22</f>
        <v>0.38030000000000003</v>
      </c>
      <c r="S21" s="60">
        <f t="shared" si="5"/>
        <v>1.2458627999999998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29</v>
      </c>
      <c r="G28" s="13"/>
      <c r="H28" s="10">
        <f>SUM(H4:H27)</f>
        <v>34.704000000000008</v>
      </c>
      <c r="I28" s="65"/>
      <c r="J28" s="11">
        <f>SUM(J4:J27)</f>
        <v>10.824742268041238</v>
      </c>
      <c r="K28" s="11">
        <f>SUM(K4:K27)</f>
        <v>-10.5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23.679257731958767</v>
      </c>
      <c r="R28" s="41"/>
      <c r="S28" s="22">
        <f>SUM(S4:S27)</f>
        <v>6.9682476948453616</v>
      </c>
      <c r="T28" s="36">
        <f>P28-S28</f>
        <v>-2.3200276948453613</v>
      </c>
      <c r="W28" s="9">
        <f>SUM(W4:W27) + 0.3</f>
        <v>10.449999999999996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12.770027694845357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9E6474CA-C223-409F-A54F-214A85925863}"/>
  </hyperlinks>
  <pageMargins left="0.7" right="0.7" top="0.75" bottom="0.75" header="0.3" footer="0.3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9574-2A0E-47E8-BC75-A99DAEF9AA75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53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0.42499999999999999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3.8249999999999997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0.65571428571428569</v>
      </c>
      <c r="I11" s="62" t="str">
        <f>'Home Consumption Data'!D12</f>
        <v xml:space="preserve"> </v>
      </c>
      <c r="J11" s="21">
        <f t="shared" si="11"/>
        <v>5.5714285714285716E-2</v>
      </c>
      <c r="K11" s="21">
        <f t="shared" si="12"/>
        <v>0</v>
      </c>
      <c r="L11" s="21">
        <f t="shared" si="9"/>
        <v>9.2309720176730483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1.5299999999999998</v>
      </c>
      <c r="I12" s="62" t="str">
        <f>'Home Consumption Data'!D13</f>
        <v xml:space="preserve"> </v>
      </c>
      <c r="J12" s="21">
        <f t="shared" si="11"/>
        <v>0.76902798232695169</v>
      </c>
      <c r="K12" s="21">
        <f t="shared" si="12"/>
        <v>0</v>
      </c>
      <c r="L12" s="21">
        <f t="shared" si="9"/>
        <v>10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0.16097201767304814</v>
      </c>
      <c r="R12" s="51">
        <f>'Home Consumption Data'!F13</f>
        <v>0.23860000000000001</v>
      </c>
      <c r="S12" s="52">
        <f t="shared" si="5"/>
        <v>3.8407923416789287E-2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2.4042857142857144</v>
      </c>
      <c r="I13" s="62" t="str">
        <f>'Home Consumption Data'!D14</f>
        <v xml:space="preserve"> </v>
      </c>
      <c r="J13" s="21">
        <f t="shared" si="11"/>
        <v>0</v>
      </c>
      <c r="K13" s="21">
        <f t="shared" si="12"/>
        <v>0</v>
      </c>
      <c r="L13" s="21">
        <f t="shared" si="9"/>
        <v>10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2.0042857142857144</v>
      </c>
      <c r="R13" s="51">
        <f>'Home Consumption Data'!F14</f>
        <v>0.23860000000000001</v>
      </c>
      <c r="S13" s="52">
        <f t="shared" si="5"/>
        <v>0.4782225714285715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2</v>
      </c>
      <c r="G14" s="12">
        <v>0.82857142857142851</v>
      </c>
      <c r="H14" s="5">
        <f t="shared" si="0"/>
        <v>3.169285714285714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10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1.169285714285714</v>
      </c>
      <c r="R14" s="51">
        <f>'Home Consumption Data'!F15</f>
        <v>0.23860000000000001</v>
      </c>
      <c r="S14" s="52">
        <f t="shared" si="5"/>
        <v>0.27899157142857139</v>
      </c>
      <c r="U14" s="78">
        <f t="shared" si="6"/>
        <v>2</v>
      </c>
      <c r="V14" s="78">
        <f t="shared" si="10"/>
        <v>0.35</v>
      </c>
      <c r="W14" s="78">
        <f t="shared" si="7"/>
        <v>0.7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2</v>
      </c>
      <c r="G15" s="12">
        <v>0.91428571428571437</v>
      </c>
      <c r="H15" s="5">
        <f t="shared" si="0"/>
        <v>3.4971428571428573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10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1.4971428571428573</v>
      </c>
      <c r="R15" s="51">
        <f>'Home Consumption Data'!F16</f>
        <v>0.23860000000000001</v>
      </c>
      <c r="S15" s="52">
        <f t="shared" si="5"/>
        <v>0.35721828571428577</v>
      </c>
      <c r="U15" s="78">
        <f t="shared" si="6"/>
        <v>2</v>
      </c>
      <c r="V15" s="78">
        <f t="shared" si="10"/>
        <v>0.35</v>
      </c>
      <c r="W15" s="78">
        <f t="shared" si="7"/>
        <v>0.7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4</v>
      </c>
      <c r="G16" s="12">
        <v>1</v>
      </c>
      <c r="H16" s="5">
        <f t="shared" si="0"/>
        <v>3.8249999999999997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-0.17500000000000027</v>
      </c>
      <c r="L16" s="21">
        <f t="shared" si="9"/>
        <v>9.8195876288659782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</v>
      </c>
      <c r="R16" s="51">
        <f>'Home Consumption Data'!F17</f>
        <v>0.23860000000000001</v>
      </c>
      <c r="S16" s="52">
        <f t="shared" si="5"/>
        <v>0</v>
      </c>
      <c r="U16" s="78">
        <f t="shared" si="6"/>
        <v>4</v>
      </c>
      <c r="V16" s="78">
        <f t="shared" si="10"/>
        <v>0.35</v>
      </c>
      <c r="W16" s="78">
        <f t="shared" si="7"/>
        <v>1.4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4</v>
      </c>
      <c r="G17" s="12">
        <v>0.91428571428571437</v>
      </c>
      <c r="H17" s="5">
        <f t="shared" si="0"/>
        <v>3.4971428571428573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-0.50285714285714267</v>
      </c>
      <c r="L17" s="21">
        <f t="shared" si="9"/>
        <v>9.3011782032400578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</v>
      </c>
      <c r="R17" s="51">
        <f>'Home Consumption Data'!F18</f>
        <v>0.23860000000000001</v>
      </c>
      <c r="S17" s="52">
        <f t="shared" si="5"/>
        <v>0</v>
      </c>
      <c r="U17" s="78">
        <f t="shared" si="6"/>
        <v>4</v>
      </c>
      <c r="V17" s="78">
        <f t="shared" si="10"/>
        <v>0.35</v>
      </c>
      <c r="W17" s="78">
        <f t="shared" si="7"/>
        <v>1.4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2</v>
      </c>
      <c r="G18" s="12">
        <v>0.8571428571428571</v>
      </c>
      <c r="H18" s="5">
        <f t="shared" si="0"/>
        <v>3.278571428571428</v>
      </c>
      <c r="I18" s="62" t="str">
        <f>'Home Consumption Data'!D19</f>
        <v xml:space="preserve"> </v>
      </c>
      <c r="J18" s="21">
        <f t="shared" si="11"/>
        <v>0.69882179675994216</v>
      </c>
      <c r="K18" s="21">
        <f t="shared" si="12"/>
        <v>0</v>
      </c>
      <c r="L18" s="21">
        <f t="shared" si="9"/>
        <v>10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0.57974963181148587</v>
      </c>
      <c r="R18" s="51">
        <f>'Home Consumption Data'!F19</f>
        <v>0.23860000000000001</v>
      </c>
      <c r="S18" s="52">
        <f t="shared" si="5"/>
        <v>0.13832826215022054</v>
      </c>
      <c r="U18" s="78">
        <f t="shared" si="6"/>
        <v>2</v>
      </c>
      <c r="V18" s="78">
        <f t="shared" si="10"/>
        <v>0.35</v>
      </c>
      <c r="W18" s="78">
        <f t="shared" si="7"/>
        <v>0.7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2.7321428571428572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10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1.7321428571428572</v>
      </c>
      <c r="R19" s="51">
        <f>'Home Consumption Data'!F20</f>
        <v>0.23860000000000001</v>
      </c>
      <c r="S19" s="52">
        <f t="shared" si="5"/>
        <v>0.41328928571428575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1.3114285714285714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4.8453608247422677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5.6114285714285712</v>
      </c>
      <c r="R20" s="59">
        <f>'Home Consumption Data'!F21</f>
        <v>0.38030000000000003</v>
      </c>
      <c r="S20" s="60">
        <f t="shared" si="5"/>
        <v>2.134026285714286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0.43714285714285717</v>
      </c>
      <c r="I21" s="64" t="str">
        <f>'Home Consumption Data'!D22</f>
        <v>FD</v>
      </c>
      <c r="J21" s="61">
        <f t="shared" si="11"/>
        <v>0</v>
      </c>
      <c r="K21" s="61">
        <f t="shared" si="12"/>
        <v>-4.6999999999999993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3.1371428571428566</v>
      </c>
      <c r="R21" s="59">
        <f>'Home Consumption Data'!F22</f>
        <v>0.38030000000000003</v>
      </c>
      <c r="S21" s="60">
        <f t="shared" si="5"/>
        <v>1.1930554285714285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28.400000000000002</v>
      </c>
      <c r="G28" s="13"/>
      <c r="H28" s="10">
        <f>SUM(H4:H27)</f>
        <v>26.337857142857143</v>
      </c>
      <c r="I28" s="65"/>
      <c r="J28" s="11">
        <f>SUM(J4:J27)</f>
        <v>11.52356406480118</v>
      </c>
      <c r="K28" s="11">
        <f>SUM(K4:K27)</f>
        <v>-11.177857142857142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15.892150220913107</v>
      </c>
      <c r="R28" s="41"/>
      <c r="S28" s="22">
        <f>SUM(S4:S27)</f>
        <v>5.0315396141384392</v>
      </c>
      <c r="T28" s="36">
        <f>P28-S28</f>
        <v>-0.38331961413843896</v>
      </c>
      <c r="W28" s="9">
        <f>SUM(W4:W27) + 0.3</f>
        <v>10.239999999999997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10.623319614138435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615856EA-8E81-4E19-BC5A-F02527AADE12}"/>
  </hyperlinks>
  <pageMargins left="0.7" right="0.7" top="0.75" bottom="0.75" header="0.3" footer="0.3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8BA2C-C7F1-44F1-8CAD-B0482BB1E254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54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0.25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2.25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0.38571428571428573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-0.21428571428571425</v>
      </c>
      <c r="L11" s="21">
        <f t="shared" si="9"/>
        <v>8.9543446244477174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0.89999999999999991</v>
      </c>
      <c r="I12" s="62" t="str">
        <f>'Home Consumption Data'!D13</f>
        <v xml:space="preserve"> </v>
      </c>
      <c r="J12" s="21">
        <f t="shared" si="11"/>
        <v>0.29999999999999993</v>
      </c>
      <c r="K12" s="21">
        <f t="shared" si="12"/>
        <v>0</v>
      </c>
      <c r="L12" s="21">
        <f t="shared" si="9"/>
        <v>9.2543446244477181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1.4142857142857146</v>
      </c>
      <c r="I13" s="62" t="str">
        <f>'Home Consumption Data'!D14</f>
        <v xml:space="preserve"> </v>
      </c>
      <c r="J13" s="21">
        <f t="shared" si="11"/>
        <v>0.7456553755522819</v>
      </c>
      <c r="K13" s="21">
        <f t="shared" si="12"/>
        <v>0</v>
      </c>
      <c r="L13" s="21">
        <f t="shared" si="9"/>
        <v>10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0.26863033873343278</v>
      </c>
      <c r="R13" s="51">
        <f>'Home Consumption Data'!F14</f>
        <v>0.23860000000000001</v>
      </c>
      <c r="S13" s="52">
        <f t="shared" si="5"/>
        <v>6.4095198821797067E-2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1.8642857142857141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10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1.1642857142857141</v>
      </c>
      <c r="R14" s="51">
        <f>'Home Consumption Data'!F15</f>
        <v>0.23860000000000001</v>
      </c>
      <c r="S14" s="52">
        <f t="shared" si="5"/>
        <v>0.27779857142857139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2.0571428571428574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10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1.3571428571428574</v>
      </c>
      <c r="R15" s="51">
        <f>'Home Consumption Data'!F16</f>
        <v>0.23860000000000001</v>
      </c>
      <c r="S15" s="52">
        <f t="shared" si="5"/>
        <v>0.32381428571428578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2.25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10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1.25</v>
      </c>
      <c r="R16" s="51">
        <f>'Home Consumption Data'!F17</f>
        <v>0.23860000000000001</v>
      </c>
      <c r="S16" s="52">
        <f t="shared" si="5"/>
        <v>0.29825000000000002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2.0571428571428574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10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1.0571428571428574</v>
      </c>
      <c r="R17" s="51">
        <f>'Home Consumption Data'!F18</f>
        <v>0.23860000000000001</v>
      </c>
      <c r="S17" s="52">
        <f t="shared" si="5"/>
        <v>0.2522342857142858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1.9285714285714284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10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1.2285714285714284</v>
      </c>
      <c r="R18" s="51">
        <f>'Home Consumption Data'!F19</f>
        <v>0.23860000000000001</v>
      </c>
      <c r="S18" s="52">
        <f t="shared" si="5"/>
        <v>0.29313714285714282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1.6071428571428572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10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0.60714285714285721</v>
      </c>
      <c r="R19" s="51">
        <f>'Home Consumption Data'!F20</f>
        <v>0.23860000000000001</v>
      </c>
      <c r="S19" s="52">
        <f t="shared" si="5"/>
        <v>0.14486428571428572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0.77142857142857146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4.8453608247422677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5.0714285714285712</v>
      </c>
      <c r="R20" s="59">
        <f>'Home Consumption Data'!F21</f>
        <v>0.38030000000000003</v>
      </c>
      <c r="S20" s="60">
        <f t="shared" si="5"/>
        <v>1.9286642857142857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0.25714285714285717</v>
      </c>
      <c r="I21" s="64" t="str">
        <f>'Home Consumption Data'!D22</f>
        <v>FD</v>
      </c>
      <c r="J21" s="61">
        <f t="shared" si="11"/>
        <v>0</v>
      </c>
      <c r="K21" s="61">
        <f t="shared" si="12"/>
        <v>-4.6999999999999993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2.9571428571428564</v>
      </c>
      <c r="R21" s="59">
        <f>'Home Consumption Data'!F22</f>
        <v>0.38030000000000003</v>
      </c>
      <c r="S21" s="60">
        <f t="shared" si="5"/>
        <v>1.1246014285714283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15.492857142857146</v>
      </c>
      <c r="I28" s="65"/>
      <c r="J28" s="11">
        <f>SUM(J4:J27)</f>
        <v>11.045655375552283</v>
      </c>
      <c r="K28" s="11">
        <f>SUM(K4:K27)</f>
        <v>-10.714285714285714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14.961487481590574</v>
      </c>
      <c r="R28" s="41"/>
      <c r="S28" s="22">
        <f>SUM(S4:S27)</f>
        <v>4.7074594845360824</v>
      </c>
      <c r="T28" s="36">
        <f>P28-S28</f>
        <v>-5.9239484536082188E-2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6.8342394845360825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599CAC74-C045-40DE-A724-361BBF2E4516}"/>
  </hyperlinks>
  <pageMargins left="0.7" right="0.7" top="0.75" bottom="0.75" header="0.3" footer="0.3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546D-ED0C-47A1-AF3D-EE50F83662E4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55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0.17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1.53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0.26228571428571429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-0.33771428571428569</v>
      </c>
      <c r="L11" s="21">
        <f t="shared" si="9"/>
        <v>8.8270986745213538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0.61199999999999999</v>
      </c>
      <c r="I12" s="62" t="str">
        <f>'Home Consumption Data'!D13</f>
        <v xml:space="preserve"> </v>
      </c>
      <c r="J12" s="21">
        <f t="shared" si="11"/>
        <v>1.2000000000000011E-2</v>
      </c>
      <c r="K12" s="21">
        <f t="shared" si="12"/>
        <v>0</v>
      </c>
      <c r="L12" s="21">
        <f t="shared" si="9"/>
        <v>8.8390986745213542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0.96171428571428585</v>
      </c>
      <c r="I13" s="62" t="str">
        <f>'Home Consumption Data'!D14</f>
        <v xml:space="preserve"> </v>
      </c>
      <c r="J13" s="21">
        <f t="shared" si="11"/>
        <v>0.56171428571428583</v>
      </c>
      <c r="K13" s="21">
        <f t="shared" si="12"/>
        <v>0</v>
      </c>
      <c r="L13" s="21">
        <f t="shared" si="9"/>
        <v>9.4008129602356405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</v>
      </c>
      <c r="R13" s="51">
        <f>'Home Consumption Data'!F14</f>
        <v>0.23860000000000001</v>
      </c>
      <c r="S13" s="52">
        <f t="shared" si="5"/>
        <v>0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1.2677142857142856</v>
      </c>
      <c r="I14" s="62" t="str">
        <f>'Home Consumption Data'!D15</f>
        <v xml:space="preserve"> </v>
      </c>
      <c r="J14" s="21">
        <f t="shared" si="11"/>
        <v>0.56771428571428562</v>
      </c>
      <c r="K14" s="21">
        <f t="shared" si="12"/>
        <v>0</v>
      </c>
      <c r="L14" s="21">
        <f t="shared" si="9"/>
        <v>9.9685272459499252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</v>
      </c>
      <c r="R14" s="51">
        <f>'Home Consumption Data'!F15</f>
        <v>0.23860000000000001</v>
      </c>
      <c r="S14" s="52">
        <f t="shared" si="5"/>
        <v>0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1.398857142857143</v>
      </c>
      <c r="I15" s="62" t="str">
        <f>'Home Consumption Data'!D16</f>
        <v xml:space="preserve"> </v>
      </c>
      <c r="J15" s="21">
        <f t="shared" si="11"/>
        <v>3.1472754050074769E-2</v>
      </c>
      <c r="K15" s="21">
        <f t="shared" si="12"/>
        <v>0</v>
      </c>
      <c r="L15" s="21">
        <f t="shared" si="9"/>
        <v>10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0.6673843888070683</v>
      </c>
      <c r="R15" s="51">
        <f>'Home Consumption Data'!F16</f>
        <v>0.23860000000000001</v>
      </c>
      <c r="S15" s="52">
        <f t="shared" si="5"/>
        <v>0.1592379151693665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1.53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10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0.53</v>
      </c>
      <c r="R16" s="51">
        <f>'Home Consumption Data'!F17</f>
        <v>0.23860000000000001</v>
      </c>
      <c r="S16" s="52">
        <f t="shared" si="5"/>
        <v>0.12645800000000001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1.398857142857143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10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0.39885714285714302</v>
      </c>
      <c r="R17" s="51">
        <f>'Home Consumption Data'!F18</f>
        <v>0.23860000000000001</v>
      </c>
      <c r="S17" s="52">
        <f t="shared" si="5"/>
        <v>9.516731428571433E-2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1.3114285714285714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10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0.61142857142857143</v>
      </c>
      <c r="R18" s="51">
        <f>'Home Consumption Data'!F19</f>
        <v>0.23860000000000001</v>
      </c>
      <c r="S18" s="52">
        <f t="shared" si="5"/>
        <v>0.14588685714285715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1.092857142857143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10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9.2857142857142971E-2</v>
      </c>
      <c r="R19" s="51">
        <f>'Home Consumption Data'!F20</f>
        <v>0.23860000000000001</v>
      </c>
      <c r="S19" s="52">
        <f t="shared" si="5"/>
        <v>2.2155714285714313E-2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0.52457142857142858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4.8453608247422677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4.8245714285714287</v>
      </c>
      <c r="R20" s="59">
        <f>'Home Consumption Data'!F21</f>
        <v>0.38030000000000003</v>
      </c>
      <c r="S20" s="60">
        <f t="shared" si="5"/>
        <v>1.8347845142857144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0.17485714285714288</v>
      </c>
      <c r="I21" s="64" t="str">
        <f>'Home Consumption Data'!D22</f>
        <v>FD</v>
      </c>
      <c r="J21" s="61">
        <f t="shared" si="11"/>
        <v>0</v>
      </c>
      <c r="K21" s="61">
        <f t="shared" si="12"/>
        <v>-4.6999999999999993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2.8748571428571421</v>
      </c>
      <c r="R21" s="59">
        <f>'Home Consumption Data'!F22</f>
        <v>0.38030000000000003</v>
      </c>
      <c r="S21" s="60">
        <f t="shared" si="5"/>
        <v>1.0933081714285713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10.535142857142858</v>
      </c>
      <c r="I28" s="65"/>
      <c r="J28" s="11">
        <f>SUM(J4:J27)</f>
        <v>11.172901325478648</v>
      </c>
      <c r="K28" s="11">
        <f>SUM(K4:K27)</f>
        <v>-10.837714285714284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9.9999558173784955</v>
      </c>
      <c r="R28" s="41"/>
      <c r="S28" s="22">
        <f>SUM(S4:S27)</f>
        <v>3.476998486597938</v>
      </c>
      <c r="T28" s="36">
        <f>P28-S28</f>
        <v>1.1712215134020623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5.6037784865979381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4D52031B-BB84-45DB-814B-BBD50CA136B3}"/>
  </hyperlinks>
  <pageMargins left="0.7" right="0.7" top="0.75" bottom="0.75" header="0.3" footer="0.3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217FF-B405-478B-8518-913503EDE9A5}">
  <dimension ref="B1:Z39"/>
  <sheetViews>
    <sheetView showGridLines="0" zoomScaleNormal="100" workbookViewId="0">
      <selection activeCell="F4" sqref="F4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56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0.13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1.17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0.20057142857142857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-0.39942857142857141</v>
      </c>
      <c r="L11" s="21">
        <f t="shared" si="9"/>
        <v>8.7634756995581728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0.46799999999999992</v>
      </c>
      <c r="I12" s="62" t="str">
        <f>'Home Consumption Data'!D13</f>
        <v xml:space="preserve"> </v>
      </c>
      <c r="J12" s="21">
        <f t="shared" si="11"/>
        <v>0</v>
      </c>
      <c r="K12" s="21">
        <f t="shared" si="12"/>
        <v>-0.13200000000000006</v>
      </c>
      <c r="L12" s="21">
        <f t="shared" si="9"/>
        <v>8.6273932253313692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0.73542857142857154</v>
      </c>
      <c r="I13" s="62" t="str">
        <f>'Home Consumption Data'!D14</f>
        <v xml:space="preserve"> </v>
      </c>
      <c r="J13" s="21">
        <f t="shared" si="11"/>
        <v>0.33542857142857152</v>
      </c>
      <c r="K13" s="21">
        <f t="shared" si="12"/>
        <v>0</v>
      </c>
      <c r="L13" s="21">
        <f t="shared" si="9"/>
        <v>8.9628217967599415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</v>
      </c>
      <c r="R13" s="51">
        <f>'Home Consumption Data'!F14</f>
        <v>0.23860000000000001</v>
      </c>
      <c r="S13" s="52">
        <f t="shared" si="5"/>
        <v>0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0.96942857142857131</v>
      </c>
      <c r="I14" s="62" t="str">
        <f>'Home Consumption Data'!D15</f>
        <v xml:space="preserve"> </v>
      </c>
      <c r="J14" s="21">
        <f t="shared" si="11"/>
        <v>0.26942857142857135</v>
      </c>
      <c r="K14" s="21">
        <f t="shared" si="12"/>
        <v>0</v>
      </c>
      <c r="L14" s="21">
        <f t="shared" si="9"/>
        <v>9.2322503681885131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</v>
      </c>
      <c r="R14" s="51">
        <f>'Home Consumption Data'!F15</f>
        <v>0.23860000000000001</v>
      </c>
      <c r="S14" s="52">
        <f t="shared" si="5"/>
        <v>0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1.0697142857142858</v>
      </c>
      <c r="I15" s="62" t="str">
        <f>'Home Consumption Data'!D16</f>
        <v xml:space="preserve"> </v>
      </c>
      <c r="J15" s="21">
        <f t="shared" si="11"/>
        <v>0.36971428571428588</v>
      </c>
      <c r="K15" s="21">
        <f t="shared" si="12"/>
        <v>0</v>
      </c>
      <c r="L15" s="21">
        <f t="shared" si="9"/>
        <v>9.6019646539027992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</v>
      </c>
      <c r="R15" s="51">
        <f>'Home Consumption Data'!F16</f>
        <v>0.23860000000000001</v>
      </c>
      <c r="S15" s="52">
        <f t="shared" si="5"/>
        <v>0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1.17</v>
      </c>
      <c r="I16" s="62" t="str">
        <f>'Home Consumption Data'!D17</f>
        <v xml:space="preserve"> </v>
      </c>
      <c r="J16" s="21">
        <f t="shared" si="11"/>
        <v>0.16999999999999993</v>
      </c>
      <c r="K16" s="21">
        <f t="shared" si="12"/>
        <v>0</v>
      </c>
      <c r="L16" s="21">
        <f t="shared" si="9"/>
        <v>9.7719646539027991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</v>
      </c>
      <c r="R16" s="51">
        <f>'Home Consumption Data'!F17</f>
        <v>0.23860000000000001</v>
      </c>
      <c r="S16" s="52">
        <f t="shared" si="5"/>
        <v>0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1.0697142857142858</v>
      </c>
      <c r="I17" s="62" t="str">
        <f>'Home Consumption Data'!D18</f>
        <v xml:space="preserve"> </v>
      </c>
      <c r="J17" s="21">
        <f t="shared" si="11"/>
        <v>6.971428571428584E-2</v>
      </c>
      <c r="K17" s="21">
        <f t="shared" si="12"/>
        <v>0</v>
      </c>
      <c r="L17" s="21">
        <f t="shared" si="9"/>
        <v>9.8416789396170845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</v>
      </c>
      <c r="R17" s="51">
        <f>'Home Consumption Data'!F18</f>
        <v>0.23860000000000001</v>
      </c>
      <c r="S17" s="52">
        <f t="shared" si="5"/>
        <v>0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1.0028571428571427</v>
      </c>
      <c r="I18" s="62" t="str">
        <f>'Home Consumption Data'!D19</f>
        <v xml:space="preserve"> </v>
      </c>
      <c r="J18" s="21">
        <f t="shared" si="11"/>
        <v>0.15832106038291549</v>
      </c>
      <c r="K18" s="21">
        <f t="shared" si="12"/>
        <v>0</v>
      </c>
      <c r="L18" s="21">
        <f t="shared" si="9"/>
        <v>10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0.14453608247422722</v>
      </c>
      <c r="R18" s="51">
        <f>'Home Consumption Data'!F19</f>
        <v>0.23860000000000001</v>
      </c>
      <c r="S18" s="52">
        <f t="shared" si="5"/>
        <v>3.4486309278350613E-2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0.83571428571428563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-0.16428571428571437</v>
      </c>
      <c r="L19" s="21">
        <f t="shared" si="9"/>
        <v>9.8306332842415323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</v>
      </c>
      <c r="R19" s="51">
        <f>'Home Consumption Data'!F20</f>
        <v>0.23860000000000001</v>
      </c>
      <c r="S19" s="52">
        <f t="shared" si="5"/>
        <v>0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0.40114285714285713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4.6759941089838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4.7011428571428571</v>
      </c>
      <c r="R20" s="59">
        <f>'Home Consumption Data'!F21</f>
        <v>0.38030000000000003</v>
      </c>
      <c r="S20" s="60">
        <f t="shared" si="5"/>
        <v>1.7878446285714287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0.13371428571428573</v>
      </c>
      <c r="I21" s="64" t="str">
        <f>'Home Consumption Data'!D22</f>
        <v>FD</v>
      </c>
      <c r="J21" s="61">
        <f t="shared" si="11"/>
        <v>0</v>
      </c>
      <c r="K21" s="61">
        <f t="shared" si="12"/>
        <v>-4.5357142857142856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2.669428571428571</v>
      </c>
      <c r="R21" s="59">
        <f>'Home Consumption Data'!F22</f>
        <v>0.38030000000000003</v>
      </c>
      <c r="S21" s="60">
        <f t="shared" si="5"/>
        <v>1.0151836857142857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8.0562857142857141</v>
      </c>
      <c r="I28" s="65"/>
      <c r="J28" s="11">
        <f>SUM(J4:J27)</f>
        <v>11.372606774668631</v>
      </c>
      <c r="K28" s="11">
        <f>SUM(K4:K27)</f>
        <v>-11.03142857142857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7.5151075110456551</v>
      </c>
      <c r="R28" s="41"/>
      <c r="S28" s="22">
        <f>SUM(S4:S27)</f>
        <v>2.8375146235640649</v>
      </c>
      <c r="T28" s="36">
        <f>P28-S28</f>
        <v>1.8107053764359353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4.964294623564065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FB245D79-A4E2-4C17-AE0D-D00B14CB11B3}"/>
  </hyperlinks>
  <pageMargins left="0.7" right="0.7" top="0.75" bottom="0.75" header="0.3" footer="0.3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872CA-1A6E-466C-9B13-92712B6F53BD}">
  <dimension ref="B1:Z46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2" max="22" width="16.5" bestFit="1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45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0.11344198805873811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1.020977892528643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0.1750247815763388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-0.42497521842366115</v>
      </c>
      <c r="L11" s="21">
        <f t="shared" si="9"/>
        <v>18.737138950078702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0.40839115701145717</v>
      </c>
      <c r="I12" s="62" t="str">
        <f>'Home Consumption Data'!D13</f>
        <v xml:space="preserve"> </v>
      </c>
      <c r="J12" s="21">
        <f t="shared" si="11"/>
        <v>0</v>
      </c>
      <c r="K12" s="21">
        <f t="shared" si="12"/>
        <v>-0.1916088429885428</v>
      </c>
      <c r="L12" s="21">
        <f t="shared" si="9"/>
        <v>18.539604060399792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0.64175753244657574</v>
      </c>
      <c r="I13" s="62" t="str">
        <f>'Home Consumption Data'!D14</f>
        <v xml:space="preserve"> </v>
      </c>
      <c r="J13" s="21">
        <f t="shared" si="11"/>
        <v>0.24175753244657572</v>
      </c>
      <c r="K13" s="21">
        <f t="shared" si="12"/>
        <v>0</v>
      </c>
      <c r="L13" s="21">
        <f t="shared" si="9"/>
        <v>18.78136159284637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</v>
      </c>
      <c r="R13" s="51">
        <f>'Home Consumption Data'!F14</f>
        <v>0.23860000000000001</v>
      </c>
      <c r="S13" s="52">
        <f t="shared" si="5"/>
        <v>0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0.84595311095230419</v>
      </c>
      <c r="I14" s="62" t="str">
        <f>'Home Consumption Data'!D15</f>
        <v xml:space="preserve"> </v>
      </c>
      <c r="J14" s="21">
        <f t="shared" si="11"/>
        <v>0.14595311095230423</v>
      </c>
      <c r="K14" s="21">
        <f t="shared" si="12"/>
        <v>0</v>
      </c>
      <c r="L14" s="21">
        <f t="shared" si="9"/>
        <v>18.927314703798675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</v>
      </c>
      <c r="R14" s="51">
        <f>'Home Consumption Data'!F15</f>
        <v>0.23860000000000001</v>
      </c>
      <c r="S14" s="52">
        <f t="shared" si="5"/>
        <v>0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0.93346550174047371</v>
      </c>
      <c r="I15" s="62" t="str">
        <f>'Home Consumption Data'!D16</f>
        <v xml:space="preserve"> </v>
      </c>
      <c r="J15" s="21">
        <f t="shared" si="11"/>
        <v>0.23346550174047376</v>
      </c>
      <c r="K15" s="21">
        <f t="shared" si="12"/>
        <v>0</v>
      </c>
      <c r="L15" s="21">
        <f t="shared" si="9"/>
        <v>19.160780205539147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</v>
      </c>
      <c r="R15" s="51">
        <f>'Home Consumption Data'!F16</f>
        <v>0.23860000000000001</v>
      </c>
      <c r="S15" s="52">
        <f t="shared" si="5"/>
        <v>0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1.020977892528643</v>
      </c>
      <c r="I16" s="62" t="str">
        <f>'Home Consumption Data'!D17</f>
        <v xml:space="preserve"> </v>
      </c>
      <c r="J16" s="21">
        <f t="shared" si="11"/>
        <v>2.0977892528643016E-2</v>
      </c>
      <c r="K16" s="21">
        <f t="shared" si="12"/>
        <v>0</v>
      </c>
      <c r="L16" s="21">
        <f t="shared" si="9"/>
        <v>19.181758098067789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</v>
      </c>
      <c r="R16" s="51">
        <f>'Home Consumption Data'!F17</f>
        <v>0.23860000000000001</v>
      </c>
      <c r="S16" s="52">
        <f t="shared" si="5"/>
        <v>0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0.93346550174047371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-6.6534498259526287E-2</v>
      </c>
      <c r="L17" s="21">
        <f t="shared" si="9"/>
        <v>19.113165831820854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</v>
      </c>
      <c r="R17" s="51">
        <f>'Home Consumption Data'!F18</f>
        <v>0.23860000000000001</v>
      </c>
      <c r="S17" s="52">
        <f t="shared" si="5"/>
        <v>0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0.87512390788169392</v>
      </c>
      <c r="I18" s="62" t="str">
        <f>'Home Consumption Data'!D19</f>
        <v xml:space="preserve"> </v>
      </c>
      <c r="J18" s="21">
        <f t="shared" si="11"/>
        <v>0.17512390788169396</v>
      </c>
      <c r="K18" s="21">
        <f t="shared" si="12"/>
        <v>0</v>
      </c>
      <c r="L18" s="21">
        <f t="shared" si="9"/>
        <v>19.288289739702549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</v>
      </c>
      <c r="R18" s="51">
        <f>'Home Consumption Data'!F19</f>
        <v>0.23860000000000001</v>
      </c>
      <c r="S18" s="52">
        <f t="shared" si="5"/>
        <v>0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0.72926992323474504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-0.27073007676525496</v>
      </c>
      <c r="L19" s="21">
        <f t="shared" si="9"/>
        <v>19.009186567779604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</v>
      </c>
      <c r="R19" s="51">
        <f>'Home Consumption Data'!F20</f>
        <v>0.23860000000000001</v>
      </c>
      <c r="S19" s="52">
        <f t="shared" si="5"/>
        <v>0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0.3500495631526776</v>
      </c>
      <c r="I20" s="64" t="str">
        <f>'Home Consumption Data'!D21</f>
        <v>FD</v>
      </c>
      <c r="J20" s="61">
        <f t="shared" si="11"/>
        <v>0</v>
      </c>
      <c r="K20" s="61">
        <f t="shared" si="12"/>
        <v>-9.6499504368473232</v>
      </c>
      <c r="L20" s="61">
        <f t="shared" si="9"/>
        <v>9.0607840555658683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9.3000000000000007</v>
      </c>
      <c r="R20" s="59">
        <f>'Home Consumption Data'!F21</f>
        <v>0.38030000000000003</v>
      </c>
      <c r="S20" s="60">
        <f t="shared" si="5"/>
        <v>3.5367900000000003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0.11668318771755921</v>
      </c>
      <c r="I21" s="64" t="str">
        <f>'Home Consumption Data'!D22</f>
        <v>FD</v>
      </c>
      <c r="J21" s="61">
        <f t="shared" si="11"/>
        <v>0</v>
      </c>
      <c r="K21" s="61">
        <f t="shared" si="12"/>
        <v>-8.7889605338988925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6.9056437216164515</v>
      </c>
      <c r="R21" s="59">
        <f>'Home Consumption Data'!F22</f>
        <v>0.38030000000000003</v>
      </c>
      <c r="S21" s="60">
        <f t="shared" si="5"/>
        <v>2.6262163073307367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7.030162059982942</v>
      </c>
      <c r="I28" s="65"/>
      <c r="J28" s="11">
        <f>SUM(J4:J27)</f>
        <v>20.817277945549691</v>
      </c>
      <c r="K28" s="11">
        <f>SUM(K4:K27)</f>
        <v>-20.192759607183199</v>
      </c>
      <c r="L28" s="9"/>
      <c r="M28" s="11">
        <f>SUM(M4:M27)</f>
        <v>28.300000000000004</v>
      </c>
      <c r="N28" s="41"/>
      <c r="O28" s="11"/>
      <c r="P28" s="22">
        <f>SUM(P4:P27)</f>
        <v>6.6722200000000011</v>
      </c>
      <c r="Q28" s="11">
        <f>SUM(Q4:Q27)</f>
        <v>16.205643721616454</v>
      </c>
      <c r="R28" s="41"/>
      <c r="S28" s="22">
        <f>SUM(S4:S27)</f>
        <v>6.1630063073307371</v>
      </c>
      <c r="T28" s="36">
        <f>P28-S28</f>
        <v>0.50921369266926408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6.2657863073307363</v>
      </c>
    </row>
    <row r="31" spans="2:26" x14ac:dyDescent="0.25">
      <c r="P31" s="80"/>
      <c r="Q31" s="80"/>
    </row>
    <row r="32" spans="2:26" x14ac:dyDescent="0.25">
      <c r="P32" s="80"/>
      <c r="T32" s="80"/>
      <c r="U32" t="s">
        <v>58</v>
      </c>
      <c r="Z32" t="s">
        <v>68</v>
      </c>
    </row>
    <row r="33" spans="2:24" x14ac:dyDescent="0.25">
      <c r="P33">
        <v>1</v>
      </c>
      <c r="T33" s="80" t="s">
        <v>45</v>
      </c>
      <c r="U33">
        <v>7.03</v>
      </c>
      <c r="V33" s="90">
        <f>+U33/$P$34</f>
        <v>0.11344198805873811</v>
      </c>
      <c r="X33" s="88">
        <v>2.5999999999999999E-2</v>
      </c>
    </row>
    <row r="34" spans="2:24" x14ac:dyDescent="0.25">
      <c r="P34">
        <v>61.97</v>
      </c>
      <c r="Q34" s="2">
        <f>+U34/P34</f>
        <v>0.16895271905760853</v>
      </c>
      <c r="T34" s="80" t="s">
        <v>46</v>
      </c>
      <c r="U34">
        <v>10.47</v>
      </c>
      <c r="V34" s="90">
        <f t="shared" ref="V34:V46" si="15">+U34/$P$34</f>
        <v>0.16895271905760853</v>
      </c>
      <c r="X34" s="88">
        <v>0.05</v>
      </c>
    </row>
    <row r="35" spans="2:24" x14ac:dyDescent="0.25">
      <c r="T35" s="80" t="s">
        <v>47</v>
      </c>
      <c r="U35">
        <v>16.079999999999998</v>
      </c>
      <c r="V35" s="90">
        <f t="shared" si="15"/>
        <v>0.25948039373890591</v>
      </c>
      <c r="X35" s="88">
        <v>0.11</v>
      </c>
    </row>
    <row r="36" spans="2:24" x14ac:dyDescent="0.25">
      <c r="T36" s="80" t="s">
        <v>48</v>
      </c>
      <c r="U36">
        <v>22.01</v>
      </c>
      <c r="V36" s="90">
        <f t="shared" si="15"/>
        <v>0.35517185735033086</v>
      </c>
      <c r="X36" s="88">
        <v>0.20799999999999999</v>
      </c>
    </row>
    <row r="37" spans="2:24" x14ac:dyDescent="0.25">
      <c r="B37" s="16" t="s">
        <v>38</v>
      </c>
      <c r="T37" s="82" t="s">
        <v>49</v>
      </c>
      <c r="U37">
        <v>22.96</v>
      </c>
      <c r="V37" s="90">
        <f t="shared" si="15"/>
        <v>0.37050185573664679</v>
      </c>
      <c r="X37" s="88">
        <v>0.28999999999999998</v>
      </c>
    </row>
    <row r="38" spans="2:24" x14ac:dyDescent="0.25">
      <c r="B38" s="16" t="s">
        <v>39</v>
      </c>
      <c r="G38" s="12" t="s">
        <v>70</v>
      </c>
      <c r="T38" s="81" t="s">
        <v>50</v>
      </c>
      <c r="U38">
        <v>24.08</v>
      </c>
      <c r="V38" s="90">
        <f t="shared" si="15"/>
        <v>0.38857511699209291</v>
      </c>
      <c r="X38" s="88">
        <v>0.33</v>
      </c>
    </row>
    <row r="39" spans="2:24" x14ac:dyDescent="0.25">
      <c r="B39" s="16" t="s">
        <v>40</v>
      </c>
      <c r="T39" s="81" t="s">
        <v>51</v>
      </c>
      <c r="U39">
        <v>23.62</v>
      </c>
      <c r="V39" s="90">
        <f t="shared" si="15"/>
        <v>0.38115217040503474</v>
      </c>
      <c r="X39" s="88">
        <v>0.3</v>
      </c>
    </row>
    <row r="40" spans="2:24" x14ac:dyDescent="0.25">
      <c r="T40" s="82" t="s">
        <v>52</v>
      </c>
      <c r="U40">
        <v>20.84</v>
      </c>
      <c r="V40" s="90">
        <f t="shared" si="15"/>
        <v>0.3362917540745522</v>
      </c>
      <c r="X40" s="88">
        <v>0.215</v>
      </c>
    </row>
    <row r="41" spans="2:24" x14ac:dyDescent="0.25">
      <c r="T41" s="82" t="s">
        <v>53</v>
      </c>
      <c r="U41">
        <v>18.43</v>
      </c>
      <c r="V41" s="90">
        <f t="shared" si="15"/>
        <v>0.29740196869452962</v>
      </c>
    </row>
    <row r="42" spans="2:24" x14ac:dyDescent="0.25">
      <c r="T42" s="80" t="s">
        <v>54</v>
      </c>
      <c r="U42">
        <v>12.11</v>
      </c>
      <c r="V42" s="90">
        <f t="shared" si="15"/>
        <v>0.19541713732451185</v>
      </c>
    </row>
    <row r="43" spans="2:24" x14ac:dyDescent="0.25">
      <c r="T43" s="80" t="s">
        <v>55</v>
      </c>
      <c r="U43">
        <v>8.6300000000000008</v>
      </c>
      <c r="V43" s="90">
        <f t="shared" si="15"/>
        <v>0.13926093270937551</v>
      </c>
    </row>
    <row r="44" spans="2:24" x14ac:dyDescent="0.25">
      <c r="T44" s="80" t="s">
        <v>56</v>
      </c>
      <c r="U44">
        <v>6.65</v>
      </c>
      <c r="V44" s="90">
        <f t="shared" si="15"/>
        <v>0.10730998870421173</v>
      </c>
    </row>
    <row r="45" spans="2:24" x14ac:dyDescent="0.25">
      <c r="T45" s="40"/>
      <c r="U45">
        <f>SUM(U33:U44)</f>
        <v>192.91</v>
      </c>
      <c r="V45" s="90">
        <f t="shared" si="15"/>
        <v>3.1129578828465387</v>
      </c>
    </row>
    <row r="46" spans="2:24" x14ac:dyDescent="0.25">
      <c r="T46" s="40"/>
      <c r="U46">
        <f>+U45*30.5</f>
        <v>5883.7550000000001</v>
      </c>
      <c r="V46" s="90">
        <f t="shared" si="15"/>
        <v>94.945215426819431</v>
      </c>
    </row>
  </sheetData>
  <hyperlinks>
    <hyperlink ref="B3" r:id="rId1" xr:uid="{232FCFC6-15DF-4B53-BB3A-09EB482853F2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4E8B-C2E8-A84F-892D-F16714FFCD94}">
  <dimension ref="B1:AU45"/>
  <sheetViews>
    <sheetView tabSelected="1" zoomScale="85" zoomScaleNormal="85" workbookViewId="0">
      <selection activeCell="U3" sqref="U3"/>
    </sheetView>
  </sheetViews>
  <sheetFormatPr defaultColWidth="11" defaultRowHeight="15.75" x14ac:dyDescent="0.25"/>
  <cols>
    <col min="1" max="1" width="2.125" customWidth="1"/>
    <col min="2" max="2" width="12" hidden="1" customWidth="1"/>
    <col min="3" max="3" width="6" customWidth="1"/>
    <col min="4" max="4" width="7" bestFit="1" customWidth="1"/>
    <col min="5" max="6" width="8.625" customWidth="1"/>
    <col min="7" max="7" width="1.875" customWidth="1"/>
    <col min="8" max="9" width="8.625" customWidth="1"/>
    <col min="10" max="10" width="3.375" customWidth="1"/>
    <col min="11" max="12" width="8.625" customWidth="1"/>
    <col min="13" max="14" width="6" customWidth="1"/>
    <col min="16" max="16" width="12.625" customWidth="1"/>
    <col min="17" max="17" width="13.25" style="91" customWidth="1"/>
    <col min="18" max="26" width="13.25" customWidth="1"/>
    <col min="27" max="27" width="8.625" customWidth="1"/>
    <col min="28" max="28" width="8.375" customWidth="1"/>
    <col min="29" max="41" width="4.375" customWidth="1"/>
  </cols>
  <sheetData>
    <row r="1" spans="2:47" ht="16.5" customHeight="1" thickBot="1" x14ac:dyDescent="0.3"/>
    <row r="2" spans="2:47" s="3" customFormat="1" ht="47.1" customHeight="1" thickBot="1" x14ac:dyDescent="0.45">
      <c r="B2" s="3" t="s">
        <v>2</v>
      </c>
      <c r="I2" s="186" t="s">
        <v>99</v>
      </c>
      <c r="M2" s="15"/>
      <c r="N2" s="15"/>
      <c r="S2" s="168" t="s">
        <v>104</v>
      </c>
      <c r="T2" s="169" t="s">
        <v>103</v>
      </c>
      <c r="U2" s="3" t="s">
        <v>110</v>
      </c>
      <c r="Y2" s="185" t="s">
        <v>96</v>
      </c>
    </row>
    <row r="3" spans="2:47" s="97" customFormat="1" ht="20.25" customHeight="1" thickBot="1" x14ac:dyDescent="0.3">
      <c r="C3" s="15"/>
      <c r="D3" s="15"/>
      <c r="E3" s="15"/>
      <c r="F3" s="15"/>
      <c r="G3" s="15"/>
      <c r="H3" s="15" t="s">
        <v>79</v>
      </c>
      <c r="I3" s="15"/>
      <c r="J3" s="15"/>
      <c r="K3" s="15" t="s">
        <v>80</v>
      </c>
      <c r="L3" s="15"/>
      <c r="M3" s="98"/>
      <c r="N3" s="98"/>
      <c r="P3" s="187"/>
      <c r="Q3" s="189" t="s">
        <v>100</v>
      </c>
      <c r="R3" s="188"/>
      <c r="S3" s="170" t="s">
        <v>86</v>
      </c>
      <c r="T3" s="171" t="s">
        <v>86</v>
      </c>
    </row>
    <row r="4" spans="2:47" ht="16.5" thickBot="1" x14ac:dyDescent="0.3">
      <c r="B4" s="7">
        <v>0.2</v>
      </c>
      <c r="C4" s="98"/>
      <c r="D4" s="98" t="s">
        <v>33</v>
      </c>
      <c r="E4" s="98" t="s">
        <v>76</v>
      </c>
      <c r="F4" s="98" t="s">
        <v>77</v>
      </c>
      <c r="G4" s="98"/>
      <c r="H4" s="98" t="s">
        <v>76</v>
      </c>
      <c r="I4" s="98" t="s">
        <v>77</v>
      </c>
      <c r="J4" s="98"/>
      <c r="K4" s="98" t="s">
        <v>76</v>
      </c>
      <c r="L4" s="98" t="s">
        <v>77</v>
      </c>
      <c r="M4" s="62"/>
      <c r="P4" s="200" t="s">
        <v>101</v>
      </c>
      <c r="Q4" s="201" t="s">
        <v>80</v>
      </c>
      <c r="R4" s="190" t="s">
        <v>79</v>
      </c>
      <c r="S4" s="204" t="s">
        <v>57</v>
      </c>
      <c r="T4" s="203" t="s">
        <v>102</v>
      </c>
      <c r="U4" s="154">
        <v>0</v>
      </c>
      <c r="V4" s="154">
        <v>1</v>
      </c>
      <c r="W4" s="155">
        <v>2</v>
      </c>
      <c r="X4" s="155">
        <v>3</v>
      </c>
      <c r="Y4" s="155">
        <v>4</v>
      </c>
      <c r="Z4" s="154">
        <v>5</v>
      </c>
      <c r="AA4" s="154">
        <v>6</v>
      </c>
      <c r="AB4" s="154">
        <v>7</v>
      </c>
      <c r="AC4" s="154">
        <v>8</v>
      </c>
      <c r="AD4" s="154">
        <v>9</v>
      </c>
      <c r="AE4" s="154">
        <v>10</v>
      </c>
      <c r="AF4" s="154">
        <v>11</v>
      </c>
      <c r="AG4" s="154">
        <v>12</v>
      </c>
      <c r="AH4" s="154">
        <v>13</v>
      </c>
      <c r="AI4" s="154">
        <v>14</v>
      </c>
      <c r="AJ4" s="154">
        <v>15</v>
      </c>
      <c r="AK4" s="155">
        <v>16</v>
      </c>
      <c r="AL4" s="155">
        <v>17</v>
      </c>
      <c r="AM4" s="155">
        <v>18</v>
      </c>
      <c r="AN4" s="154">
        <v>19</v>
      </c>
      <c r="AO4" s="154">
        <v>20</v>
      </c>
      <c r="AP4" s="154">
        <v>21</v>
      </c>
      <c r="AQ4" s="154">
        <v>22</v>
      </c>
      <c r="AR4" s="156">
        <v>23</v>
      </c>
    </row>
    <row r="5" spans="2:47" x14ac:dyDescent="0.25">
      <c r="B5" s="7">
        <v>0.2</v>
      </c>
      <c r="C5" s="37">
        <v>0</v>
      </c>
      <c r="D5" s="62" t="s">
        <v>78</v>
      </c>
      <c r="E5" s="183">
        <f>IF($P$19="Flex", K5, H5)</f>
        <v>0.33729999999999999</v>
      </c>
      <c r="F5" s="183">
        <f>IF($P$19="Flex", L5, I5)</f>
        <v>0.23860000000000001</v>
      </c>
      <c r="G5" s="40"/>
      <c r="H5" s="51">
        <v>0.41639999999999999</v>
      </c>
      <c r="I5" s="51">
        <v>4.1000000000000002E-2</v>
      </c>
      <c r="J5" s="40"/>
      <c r="K5" s="44">
        <v>0.33729999999999999</v>
      </c>
      <c r="L5" s="51">
        <v>0.23860000000000001</v>
      </c>
      <c r="M5" s="96"/>
      <c r="O5" s="165" t="s">
        <v>45</v>
      </c>
      <c r="P5" s="191">
        <f t="shared" ref="P5:P16" si="0">IF($P$19="Flex", Q5, R5)</f>
        <v>1</v>
      </c>
      <c r="Q5" s="194">
        <v>1</v>
      </c>
      <c r="R5" s="195">
        <v>1</v>
      </c>
      <c r="S5" s="205">
        <v>0.11344198805873811</v>
      </c>
      <c r="T5" s="206">
        <v>0.14000000000000001</v>
      </c>
      <c r="U5" s="166">
        <v>0.6</v>
      </c>
      <c r="V5" s="166">
        <v>0.4</v>
      </c>
      <c r="W5" s="166">
        <v>0.4</v>
      </c>
      <c r="X5" s="166">
        <v>1.5</v>
      </c>
      <c r="Y5" s="166">
        <v>0.4</v>
      </c>
      <c r="Z5" s="166">
        <v>0.4</v>
      </c>
      <c r="AA5" s="166">
        <v>0.4</v>
      </c>
      <c r="AB5" s="166">
        <v>0.6</v>
      </c>
      <c r="AC5" s="166">
        <v>0.6</v>
      </c>
      <c r="AD5" s="166">
        <v>0.4</v>
      </c>
      <c r="AE5" s="166">
        <v>0.7</v>
      </c>
      <c r="AF5" s="166">
        <v>0.7</v>
      </c>
      <c r="AG5" s="166">
        <v>1</v>
      </c>
      <c r="AH5" s="166">
        <v>1</v>
      </c>
      <c r="AI5" s="166">
        <v>0.7</v>
      </c>
      <c r="AJ5" s="166">
        <v>1</v>
      </c>
      <c r="AK5" s="166">
        <v>0.7</v>
      </c>
      <c r="AL5" s="166">
        <v>2</v>
      </c>
      <c r="AM5" s="166">
        <v>1</v>
      </c>
      <c r="AN5" s="166">
        <v>0.8</v>
      </c>
      <c r="AO5" s="166">
        <v>0.8</v>
      </c>
      <c r="AP5" s="166">
        <v>0.8</v>
      </c>
      <c r="AQ5" s="166">
        <v>0.8</v>
      </c>
      <c r="AR5" s="167">
        <v>0.8</v>
      </c>
      <c r="AS5">
        <f>SUM(U5:AR5)</f>
        <v>18.5</v>
      </c>
      <c r="AT5" s="6">
        <v>31</v>
      </c>
      <c r="AU5">
        <f>+AT5*AS5</f>
        <v>573.5</v>
      </c>
    </row>
    <row r="6" spans="2:47" x14ac:dyDescent="0.25">
      <c r="B6" s="7">
        <v>0.2</v>
      </c>
      <c r="C6" s="37">
        <v>1</v>
      </c>
      <c r="D6" s="62" t="s">
        <v>78</v>
      </c>
      <c r="E6" s="183">
        <f t="shared" ref="E6:E28" si="1">IF($P$19="Flex", K6, H6)</f>
        <v>0.33729999999999999</v>
      </c>
      <c r="F6" s="183">
        <f t="shared" ref="F6:F28" si="2">IF($P$19="Flex", L6, I6)</f>
        <v>0.23860000000000001</v>
      </c>
      <c r="G6" s="40"/>
      <c r="H6" s="51">
        <v>0.41639999999999999</v>
      </c>
      <c r="I6" s="51">
        <v>4.1000000000000002E-2</v>
      </c>
      <c r="J6" s="40"/>
      <c r="K6" s="44">
        <v>0.33729999999999999</v>
      </c>
      <c r="L6" s="51">
        <v>0.23860000000000001</v>
      </c>
      <c r="M6" s="64"/>
      <c r="O6" s="157" t="s">
        <v>46</v>
      </c>
      <c r="P6" s="192">
        <f t="shared" si="0"/>
        <v>1</v>
      </c>
      <c r="Q6" s="196">
        <v>1</v>
      </c>
      <c r="R6" s="197">
        <v>1</v>
      </c>
      <c r="S6" s="207">
        <v>0.16895271905760853</v>
      </c>
      <c r="T6" s="208">
        <v>0.22</v>
      </c>
      <c r="U6" s="7">
        <v>0.6</v>
      </c>
      <c r="V6" s="7">
        <v>0.4</v>
      </c>
      <c r="W6" s="7">
        <v>0.4</v>
      </c>
      <c r="X6" s="7">
        <v>1.5</v>
      </c>
      <c r="Y6" s="7">
        <v>0.4</v>
      </c>
      <c r="Z6" s="7">
        <v>0.4</v>
      </c>
      <c r="AA6" s="7">
        <v>0.4</v>
      </c>
      <c r="AB6" s="7">
        <v>0.6</v>
      </c>
      <c r="AC6" s="7">
        <v>0.6</v>
      </c>
      <c r="AD6" s="7">
        <v>0.4</v>
      </c>
      <c r="AE6" s="7">
        <v>0.7</v>
      </c>
      <c r="AF6" s="7">
        <v>0.7</v>
      </c>
      <c r="AG6" s="7">
        <v>1</v>
      </c>
      <c r="AH6" s="7">
        <v>1</v>
      </c>
      <c r="AI6" s="7">
        <v>0.7</v>
      </c>
      <c r="AJ6" s="7">
        <v>1</v>
      </c>
      <c r="AK6" s="7">
        <v>0.7</v>
      </c>
      <c r="AL6" s="7">
        <v>2</v>
      </c>
      <c r="AM6" s="7">
        <v>1</v>
      </c>
      <c r="AN6" s="7">
        <v>0.8</v>
      </c>
      <c r="AO6" s="7">
        <v>0.8</v>
      </c>
      <c r="AP6" s="7">
        <v>0.8</v>
      </c>
      <c r="AQ6" s="7">
        <v>0.8</v>
      </c>
      <c r="AR6" s="158">
        <v>0.8</v>
      </c>
      <c r="AS6">
        <f t="shared" ref="AS6:AS16" si="3">SUM(U6:AR6)</f>
        <v>18.5</v>
      </c>
      <c r="AT6" s="6">
        <v>28</v>
      </c>
      <c r="AU6">
        <f t="shared" ref="AU6:AU16" si="4">+AT6*AS6</f>
        <v>518</v>
      </c>
    </row>
    <row r="7" spans="2:47" x14ac:dyDescent="0.25">
      <c r="B7" s="7">
        <v>0.2</v>
      </c>
      <c r="C7" s="37">
        <v>2</v>
      </c>
      <c r="D7" s="64" t="s">
        <v>18</v>
      </c>
      <c r="E7" s="183">
        <f t="shared" si="1"/>
        <v>0.2024</v>
      </c>
      <c r="F7" s="183">
        <f t="shared" si="2"/>
        <v>9.7000000000000003E-2</v>
      </c>
      <c r="G7" s="40"/>
      <c r="H7" s="51">
        <v>0.12</v>
      </c>
      <c r="I7" s="51">
        <v>4.1000000000000002E-2</v>
      </c>
      <c r="J7" s="40"/>
      <c r="K7" s="56">
        <v>0.2024</v>
      </c>
      <c r="L7" s="59">
        <v>9.7000000000000003E-2</v>
      </c>
      <c r="M7" s="64"/>
      <c r="O7" s="157" t="s">
        <v>47</v>
      </c>
      <c r="P7" s="192">
        <f t="shared" si="0"/>
        <v>1</v>
      </c>
      <c r="Q7" s="196">
        <v>1</v>
      </c>
      <c r="R7" s="197">
        <v>1</v>
      </c>
      <c r="S7" s="207">
        <v>0.25948039373890591</v>
      </c>
      <c r="T7" s="208">
        <v>0.37</v>
      </c>
      <c r="U7" s="7">
        <v>0.6</v>
      </c>
      <c r="V7" s="7">
        <v>0.4</v>
      </c>
      <c r="W7" s="7">
        <v>0.4</v>
      </c>
      <c r="X7" s="7">
        <v>1.5</v>
      </c>
      <c r="Y7" s="7">
        <v>0.4</v>
      </c>
      <c r="Z7" s="7">
        <v>0.4</v>
      </c>
      <c r="AA7" s="7">
        <v>0.4</v>
      </c>
      <c r="AB7" s="7">
        <v>0.6</v>
      </c>
      <c r="AC7" s="7">
        <v>0.6</v>
      </c>
      <c r="AD7" s="7">
        <v>0.4</v>
      </c>
      <c r="AE7" s="7">
        <v>0.7</v>
      </c>
      <c r="AF7" s="7">
        <v>0.7</v>
      </c>
      <c r="AG7" s="7">
        <v>1</v>
      </c>
      <c r="AH7" s="7">
        <v>1</v>
      </c>
      <c r="AI7" s="7">
        <v>0.7</v>
      </c>
      <c r="AJ7" s="7">
        <v>1</v>
      </c>
      <c r="AK7" s="7">
        <v>0.7</v>
      </c>
      <c r="AL7" s="7">
        <v>2</v>
      </c>
      <c r="AM7" s="7">
        <v>1</v>
      </c>
      <c r="AN7" s="7">
        <v>0.8</v>
      </c>
      <c r="AO7" s="7">
        <v>0.8</v>
      </c>
      <c r="AP7" s="7">
        <v>0.8</v>
      </c>
      <c r="AQ7" s="7">
        <v>0.8</v>
      </c>
      <c r="AR7" s="158">
        <v>0.8</v>
      </c>
      <c r="AS7">
        <f t="shared" si="3"/>
        <v>18.5</v>
      </c>
      <c r="AT7" s="6">
        <v>31</v>
      </c>
      <c r="AU7">
        <f t="shared" si="4"/>
        <v>573.5</v>
      </c>
    </row>
    <row r="8" spans="2:47" x14ac:dyDescent="0.25">
      <c r="B8" s="7">
        <v>0.2</v>
      </c>
      <c r="C8" s="37">
        <v>3</v>
      </c>
      <c r="D8" s="64" t="s">
        <v>18</v>
      </c>
      <c r="E8" s="183">
        <f t="shared" si="1"/>
        <v>0.2024</v>
      </c>
      <c r="F8" s="183">
        <f t="shared" si="2"/>
        <v>9.7000000000000003E-2</v>
      </c>
      <c r="G8" s="40"/>
      <c r="H8" s="51">
        <v>0.12</v>
      </c>
      <c r="I8" s="51">
        <v>4.1000000000000002E-2</v>
      </c>
      <c r="J8" s="40"/>
      <c r="K8" s="56">
        <v>0.2024</v>
      </c>
      <c r="L8" s="59">
        <v>9.7000000000000003E-2</v>
      </c>
      <c r="M8" s="64"/>
      <c r="O8" s="157" t="s">
        <v>48</v>
      </c>
      <c r="P8" s="192">
        <f t="shared" si="0"/>
        <v>1</v>
      </c>
      <c r="Q8" s="196">
        <v>1</v>
      </c>
      <c r="R8" s="197">
        <v>0.5</v>
      </c>
      <c r="S8" s="207">
        <v>0.35517185735033086</v>
      </c>
      <c r="T8" s="208">
        <v>0.56000000000000005</v>
      </c>
      <c r="U8" s="7">
        <v>0.6</v>
      </c>
      <c r="V8" s="7">
        <v>0.4</v>
      </c>
      <c r="W8" s="7">
        <v>0.4</v>
      </c>
      <c r="X8" s="7">
        <v>1.5</v>
      </c>
      <c r="Y8" s="7">
        <v>0.4</v>
      </c>
      <c r="Z8" s="7">
        <v>0.4</v>
      </c>
      <c r="AA8" s="7">
        <v>0.4</v>
      </c>
      <c r="AB8" s="7">
        <v>0.6</v>
      </c>
      <c r="AC8" s="7">
        <v>0.6</v>
      </c>
      <c r="AD8" s="7">
        <v>0.4</v>
      </c>
      <c r="AE8" s="7">
        <v>0.7</v>
      </c>
      <c r="AF8" s="7">
        <v>0.7</v>
      </c>
      <c r="AG8" s="7">
        <v>1</v>
      </c>
      <c r="AH8" s="7">
        <v>1</v>
      </c>
      <c r="AI8" s="7">
        <v>0.7</v>
      </c>
      <c r="AJ8" s="7">
        <v>1</v>
      </c>
      <c r="AK8" s="7">
        <v>0.7</v>
      </c>
      <c r="AL8" s="7">
        <v>2</v>
      </c>
      <c r="AM8" s="7">
        <v>1</v>
      </c>
      <c r="AN8" s="7">
        <v>0.8</v>
      </c>
      <c r="AO8" s="7">
        <v>0.8</v>
      </c>
      <c r="AP8" s="7">
        <v>0.8</v>
      </c>
      <c r="AQ8" s="7">
        <v>0.8</v>
      </c>
      <c r="AR8" s="158">
        <v>0.8</v>
      </c>
      <c r="AS8">
        <f t="shared" si="3"/>
        <v>18.5</v>
      </c>
      <c r="AT8" s="6">
        <v>30</v>
      </c>
      <c r="AU8">
        <f t="shared" si="4"/>
        <v>555</v>
      </c>
    </row>
    <row r="9" spans="2:47" x14ac:dyDescent="0.25">
      <c r="B9" s="7">
        <v>0.2</v>
      </c>
      <c r="C9" s="37">
        <v>4</v>
      </c>
      <c r="D9" s="64" t="s">
        <v>18</v>
      </c>
      <c r="E9" s="183">
        <f t="shared" si="1"/>
        <v>0.2024</v>
      </c>
      <c r="F9" s="183">
        <f t="shared" si="2"/>
        <v>9.7000000000000003E-2</v>
      </c>
      <c r="G9" s="40"/>
      <c r="H9" s="51">
        <v>0.12</v>
      </c>
      <c r="I9" s="51">
        <v>4.1000000000000002E-2</v>
      </c>
      <c r="J9" s="40"/>
      <c r="K9" s="56">
        <v>0.2024</v>
      </c>
      <c r="L9" s="59">
        <v>9.7000000000000003E-2</v>
      </c>
      <c r="M9" s="62"/>
      <c r="O9" s="159" t="s">
        <v>49</v>
      </c>
      <c r="P9" s="192">
        <f t="shared" si="0"/>
        <v>1</v>
      </c>
      <c r="Q9" s="196">
        <v>1</v>
      </c>
      <c r="R9" s="197">
        <v>0.3</v>
      </c>
      <c r="S9" s="207">
        <v>0.37050185573664679</v>
      </c>
      <c r="T9" s="208">
        <v>0.66</v>
      </c>
      <c r="U9" s="7">
        <v>0.6</v>
      </c>
      <c r="V9" s="7">
        <v>0.4</v>
      </c>
      <c r="W9" s="7">
        <v>0.4</v>
      </c>
      <c r="X9" s="7">
        <v>1.5</v>
      </c>
      <c r="Y9" s="7">
        <v>0.4</v>
      </c>
      <c r="Z9" s="7">
        <v>0.4</v>
      </c>
      <c r="AA9" s="7">
        <v>0.4</v>
      </c>
      <c r="AB9" s="7">
        <v>0.6</v>
      </c>
      <c r="AC9" s="7">
        <v>0.6</v>
      </c>
      <c r="AD9" s="7">
        <v>1</v>
      </c>
      <c r="AE9" s="7">
        <v>2</v>
      </c>
      <c r="AF9" s="7">
        <v>2</v>
      </c>
      <c r="AG9" s="7">
        <v>4</v>
      </c>
      <c r="AH9" s="7">
        <v>4</v>
      </c>
      <c r="AI9" s="7">
        <v>2</v>
      </c>
      <c r="AJ9" s="7">
        <v>1</v>
      </c>
      <c r="AK9" s="7">
        <v>0.7</v>
      </c>
      <c r="AL9" s="7">
        <v>2</v>
      </c>
      <c r="AM9" s="7">
        <v>1</v>
      </c>
      <c r="AN9" s="7">
        <v>0.8</v>
      </c>
      <c r="AO9" s="7">
        <v>0.8</v>
      </c>
      <c r="AP9" s="7">
        <v>0.8</v>
      </c>
      <c r="AQ9" s="7">
        <v>0.8</v>
      </c>
      <c r="AR9" s="158">
        <v>0.8</v>
      </c>
      <c r="AS9">
        <f t="shared" si="3"/>
        <v>29</v>
      </c>
      <c r="AT9" s="6">
        <v>31</v>
      </c>
      <c r="AU9">
        <f t="shared" si="4"/>
        <v>899</v>
      </c>
    </row>
    <row r="10" spans="2:47" x14ac:dyDescent="0.25">
      <c r="B10" s="7">
        <v>0.2</v>
      </c>
      <c r="C10" s="37">
        <v>5</v>
      </c>
      <c r="D10" s="64" t="str">
        <f>IF(P19="Flex", " ", "FC")</f>
        <v xml:space="preserve"> </v>
      </c>
      <c r="E10" s="183">
        <f t="shared" si="1"/>
        <v>0.33729999999999999</v>
      </c>
      <c r="F10" s="183">
        <f t="shared" si="2"/>
        <v>0.23860000000000001</v>
      </c>
      <c r="G10" s="40"/>
      <c r="H10" s="51">
        <v>0.12</v>
      </c>
      <c r="I10" s="51">
        <v>4.1000000000000002E-2</v>
      </c>
      <c r="J10" s="40"/>
      <c r="K10" s="44">
        <v>0.33729999999999999</v>
      </c>
      <c r="L10" s="51">
        <v>0.23860000000000001</v>
      </c>
      <c r="M10" s="62"/>
      <c r="O10" s="160" t="s">
        <v>50</v>
      </c>
      <c r="P10" s="192">
        <f t="shared" si="0"/>
        <v>1</v>
      </c>
      <c r="Q10" s="196">
        <v>1</v>
      </c>
      <c r="R10" s="197">
        <v>0.1</v>
      </c>
      <c r="S10" s="207">
        <v>0.38857511699209291</v>
      </c>
      <c r="T10" s="208">
        <v>0.72</v>
      </c>
      <c r="U10" s="7">
        <v>0.6</v>
      </c>
      <c r="V10" s="7">
        <v>0.4</v>
      </c>
      <c r="W10" s="7">
        <v>0.4</v>
      </c>
      <c r="X10" s="7">
        <v>1.5</v>
      </c>
      <c r="Y10" s="7">
        <v>0.4</v>
      </c>
      <c r="Z10" s="7">
        <v>0.4</v>
      </c>
      <c r="AA10" s="7">
        <v>0.4</v>
      </c>
      <c r="AB10" s="7">
        <v>0.6</v>
      </c>
      <c r="AC10" s="7">
        <v>0.6</v>
      </c>
      <c r="AD10" s="7">
        <v>2</v>
      </c>
      <c r="AE10" s="7">
        <v>2</v>
      </c>
      <c r="AF10" s="7">
        <v>4</v>
      </c>
      <c r="AG10" s="7">
        <v>5</v>
      </c>
      <c r="AH10" s="7">
        <v>5</v>
      </c>
      <c r="AI10" s="7">
        <v>2</v>
      </c>
      <c r="AJ10" s="7">
        <v>1</v>
      </c>
      <c r="AK10" s="7">
        <v>0.7</v>
      </c>
      <c r="AL10" s="7">
        <v>2</v>
      </c>
      <c r="AM10" s="7">
        <v>1</v>
      </c>
      <c r="AN10" s="7">
        <v>0.8</v>
      </c>
      <c r="AO10" s="7">
        <v>0.8</v>
      </c>
      <c r="AP10" s="7">
        <v>0.8</v>
      </c>
      <c r="AQ10" s="7">
        <v>0.8</v>
      </c>
      <c r="AR10" s="158">
        <v>0.8</v>
      </c>
      <c r="AS10">
        <f t="shared" si="3"/>
        <v>33.999999999999993</v>
      </c>
      <c r="AT10" s="6">
        <v>30</v>
      </c>
      <c r="AU10">
        <f t="shared" si="4"/>
        <v>1019.9999999999998</v>
      </c>
    </row>
    <row r="11" spans="2:47" x14ac:dyDescent="0.25">
      <c r="B11" s="7">
        <v>0.2</v>
      </c>
      <c r="C11" s="37">
        <v>6</v>
      </c>
      <c r="D11" s="62" t="s">
        <v>78</v>
      </c>
      <c r="E11" s="183">
        <f t="shared" si="1"/>
        <v>0.33729999999999999</v>
      </c>
      <c r="F11" s="183">
        <f t="shared" si="2"/>
        <v>0.23860000000000001</v>
      </c>
      <c r="G11" s="40"/>
      <c r="H11" s="51">
        <v>0.41639999999999999</v>
      </c>
      <c r="I11" s="51">
        <v>4.1000000000000002E-2</v>
      </c>
      <c r="J11" s="40"/>
      <c r="K11" s="44">
        <v>0.33729999999999999</v>
      </c>
      <c r="L11" s="51">
        <v>0.23860000000000001</v>
      </c>
      <c r="M11" s="62"/>
      <c r="O11" s="160" t="s">
        <v>51</v>
      </c>
      <c r="P11" s="192">
        <f t="shared" si="0"/>
        <v>1</v>
      </c>
      <c r="Q11" s="196">
        <v>1</v>
      </c>
      <c r="R11" s="197">
        <v>0.1</v>
      </c>
      <c r="S11" s="207">
        <v>0.38115217040503474</v>
      </c>
      <c r="T11" s="208">
        <v>0.68</v>
      </c>
      <c r="U11" s="7">
        <v>0.6</v>
      </c>
      <c r="V11" s="7">
        <v>0.4</v>
      </c>
      <c r="W11" s="7">
        <v>0.4</v>
      </c>
      <c r="X11" s="7">
        <v>1.5</v>
      </c>
      <c r="Y11" s="7">
        <v>0.4</v>
      </c>
      <c r="Z11" s="7">
        <v>0.4</v>
      </c>
      <c r="AA11" s="7">
        <v>0.4</v>
      </c>
      <c r="AB11" s="7">
        <v>0.6</v>
      </c>
      <c r="AC11" s="7">
        <v>0.6</v>
      </c>
      <c r="AD11" s="7">
        <v>2</v>
      </c>
      <c r="AE11" s="7">
        <v>2</v>
      </c>
      <c r="AF11" s="7">
        <v>4</v>
      </c>
      <c r="AG11" s="7">
        <v>5</v>
      </c>
      <c r="AH11" s="7">
        <v>5</v>
      </c>
      <c r="AI11" s="7">
        <v>2</v>
      </c>
      <c r="AJ11" s="7">
        <v>1</v>
      </c>
      <c r="AK11" s="7">
        <v>0.7</v>
      </c>
      <c r="AL11" s="7">
        <v>2</v>
      </c>
      <c r="AM11" s="7">
        <v>1</v>
      </c>
      <c r="AN11" s="7">
        <v>0.8</v>
      </c>
      <c r="AO11" s="7">
        <v>0.8</v>
      </c>
      <c r="AP11" s="7">
        <v>0.8</v>
      </c>
      <c r="AQ11" s="7">
        <v>0.8</v>
      </c>
      <c r="AR11" s="158">
        <v>0.8</v>
      </c>
      <c r="AS11">
        <f t="shared" si="3"/>
        <v>33.999999999999993</v>
      </c>
      <c r="AT11" s="93">
        <v>31</v>
      </c>
      <c r="AU11">
        <f t="shared" si="4"/>
        <v>1053.9999999999998</v>
      </c>
    </row>
    <row r="12" spans="2:47" x14ac:dyDescent="0.25">
      <c r="B12" s="7">
        <v>0.4</v>
      </c>
      <c r="C12" s="37">
        <v>7</v>
      </c>
      <c r="D12" s="62" t="s">
        <v>78</v>
      </c>
      <c r="E12" s="183">
        <f t="shared" si="1"/>
        <v>0.33729999999999999</v>
      </c>
      <c r="F12" s="183">
        <f t="shared" si="2"/>
        <v>0.23860000000000001</v>
      </c>
      <c r="G12" s="40"/>
      <c r="H12" s="51">
        <v>0.41639999999999999</v>
      </c>
      <c r="I12" s="51">
        <v>4.1000000000000002E-2</v>
      </c>
      <c r="J12" s="40"/>
      <c r="K12" s="44">
        <v>0.33729999999999999</v>
      </c>
      <c r="L12" s="51">
        <v>0.23860000000000001</v>
      </c>
      <c r="M12" s="62"/>
      <c r="O12" s="159" t="s">
        <v>52</v>
      </c>
      <c r="P12" s="192">
        <f t="shared" si="0"/>
        <v>1</v>
      </c>
      <c r="Q12" s="196">
        <v>1</v>
      </c>
      <c r="R12" s="197">
        <v>0.1</v>
      </c>
      <c r="S12" s="207">
        <v>0.3362917540745522</v>
      </c>
      <c r="T12" s="208">
        <v>0.56000000000000005</v>
      </c>
      <c r="U12" s="7">
        <v>0.6</v>
      </c>
      <c r="V12" s="7">
        <v>0.4</v>
      </c>
      <c r="W12" s="7">
        <v>0.4</v>
      </c>
      <c r="X12" s="7">
        <v>1.5</v>
      </c>
      <c r="Y12" s="7">
        <v>0.4</v>
      </c>
      <c r="Z12" s="7">
        <v>0.4</v>
      </c>
      <c r="AA12" s="7">
        <v>0.4</v>
      </c>
      <c r="AB12" s="7">
        <v>0.6</v>
      </c>
      <c r="AC12" s="7">
        <v>0.6</v>
      </c>
      <c r="AD12" s="7">
        <v>1</v>
      </c>
      <c r="AE12" s="7">
        <v>2</v>
      </c>
      <c r="AF12" s="7">
        <v>2</v>
      </c>
      <c r="AG12" s="7">
        <v>4</v>
      </c>
      <c r="AH12" s="7">
        <v>4</v>
      </c>
      <c r="AI12" s="7">
        <v>2</v>
      </c>
      <c r="AJ12" s="7">
        <v>1</v>
      </c>
      <c r="AK12" s="7">
        <v>0.7</v>
      </c>
      <c r="AL12" s="7">
        <v>2</v>
      </c>
      <c r="AM12" s="7">
        <v>1</v>
      </c>
      <c r="AN12" s="7">
        <v>0.8</v>
      </c>
      <c r="AO12" s="7">
        <v>0.8</v>
      </c>
      <c r="AP12" s="7">
        <v>0.8</v>
      </c>
      <c r="AQ12" s="7">
        <v>0.8</v>
      </c>
      <c r="AR12" s="158">
        <v>0.8</v>
      </c>
      <c r="AS12">
        <f t="shared" si="3"/>
        <v>29</v>
      </c>
      <c r="AT12" s="6">
        <v>31</v>
      </c>
      <c r="AU12">
        <f t="shared" si="4"/>
        <v>899</v>
      </c>
    </row>
    <row r="13" spans="2:47" x14ac:dyDescent="0.25">
      <c r="B13" s="7">
        <v>3.4</v>
      </c>
      <c r="C13" s="37">
        <v>8</v>
      </c>
      <c r="D13" s="62" t="s">
        <v>78</v>
      </c>
      <c r="E13" s="183">
        <f t="shared" si="1"/>
        <v>0.33729999999999999</v>
      </c>
      <c r="F13" s="183">
        <f t="shared" si="2"/>
        <v>0.23860000000000001</v>
      </c>
      <c r="G13" s="40"/>
      <c r="H13" s="51">
        <v>0.41639999999999999</v>
      </c>
      <c r="I13" s="51">
        <v>4.1000000000000002E-2</v>
      </c>
      <c r="J13" s="40"/>
      <c r="K13" s="44">
        <v>0.33729999999999999</v>
      </c>
      <c r="L13" s="51">
        <v>0.23860000000000001</v>
      </c>
      <c r="M13" s="62"/>
      <c r="O13" s="159" t="s">
        <v>53</v>
      </c>
      <c r="P13" s="192">
        <f t="shared" si="0"/>
        <v>1</v>
      </c>
      <c r="Q13" s="196">
        <v>1</v>
      </c>
      <c r="R13" s="197">
        <v>0.1</v>
      </c>
      <c r="S13" s="207">
        <v>0.29740196869452962</v>
      </c>
      <c r="T13" s="208">
        <v>0.42499999999999999</v>
      </c>
      <c r="U13" s="7">
        <v>0.6</v>
      </c>
      <c r="V13" s="7">
        <v>0.4</v>
      </c>
      <c r="W13" s="7">
        <v>0.4</v>
      </c>
      <c r="X13" s="7">
        <v>1.5</v>
      </c>
      <c r="Y13" s="7">
        <v>0.4</v>
      </c>
      <c r="Z13" s="7">
        <v>0.4</v>
      </c>
      <c r="AA13" s="7">
        <v>0.4</v>
      </c>
      <c r="AB13" s="7">
        <v>0.6</v>
      </c>
      <c r="AC13" s="7">
        <v>0.6</v>
      </c>
      <c r="AD13" s="7">
        <v>0.4</v>
      </c>
      <c r="AE13" s="7">
        <v>2</v>
      </c>
      <c r="AF13" s="7">
        <v>2</v>
      </c>
      <c r="AG13" s="7">
        <v>4</v>
      </c>
      <c r="AH13" s="7">
        <v>4</v>
      </c>
      <c r="AI13" s="7">
        <v>2</v>
      </c>
      <c r="AJ13" s="7">
        <v>1</v>
      </c>
      <c r="AK13" s="7">
        <v>0.7</v>
      </c>
      <c r="AL13" s="7">
        <v>2</v>
      </c>
      <c r="AM13" s="7">
        <v>1</v>
      </c>
      <c r="AN13" s="7">
        <v>0.8</v>
      </c>
      <c r="AO13" s="7">
        <v>0.8</v>
      </c>
      <c r="AP13" s="7">
        <v>0.8</v>
      </c>
      <c r="AQ13" s="7">
        <v>0.8</v>
      </c>
      <c r="AR13" s="158">
        <v>0.8</v>
      </c>
      <c r="AS13">
        <f t="shared" si="3"/>
        <v>28.400000000000002</v>
      </c>
      <c r="AT13" s="6">
        <v>30</v>
      </c>
      <c r="AU13">
        <f t="shared" si="4"/>
        <v>852.00000000000011</v>
      </c>
    </row>
    <row r="14" spans="2:47" x14ac:dyDescent="0.25">
      <c r="B14" s="7">
        <v>1.5</v>
      </c>
      <c r="C14" s="37">
        <v>9</v>
      </c>
      <c r="D14" s="62" t="s">
        <v>78</v>
      </c>
      <c r="E14" s="183">
        <f t="shared" si="1"/>
        <v>0.33729999999999999</v>
      </c>
      <c r="F14" s="183">
        <f t="shared" si="2"/>
        <v>0.23860000000000001</v>
      </c>
      <c r="G14" s="40"/>
      <c r="H14" s="51">
        <v>0.41639999999999999</v>
      </c>
      <c r="I14" s="51">
        <v>4.1000000000000002E-2</v>
      </c>
      <c r="J14" s="40"/>
      <c r="K14" s="44">
        <v>0.33729999999999999</v>
      </c>
      <c r="L14" s="51">
        <v>0.23860000000000001</v>
      </c>
      <c r="M14" s="62"/>
      <c r="O14" s="157" t="s">
        <v>54</v>
      </c>
      <c r="P14" s="192">
        <f t="shared" si="0"/>
        <v>1</v>
      </c>
      <c r="Q14" s="196">
        <v>1</v>
      </c>
      <c r="R14" s="197">
        <v>0.3</v>
      </c>
      <c r="S14" s="207">
        <v>0.19541713732451185</v>
      </c>
      <c r="T14" s="208">
        <v>0.25</v>
      </c>
      <c r="U14" s="7">
        <v>0.6</v>
      </c>
      <c r="V14" s="7">
        <v>0.4</v>
      </c>
      <c r="W14" s="7">
        <v>0.4</v>
      </c>
      <c r="X14" s="7">
        <v>1.5</v>
      </c>
      <c r="Y14" s="7">
        <v>0.4</v>
      </c>
      <c r="Z14" s="7">
        <v>0.4</v>
      </c>
      <c r="AA14" s="7">
        <v>0.4</v>
      </c>
      <c r="AB14" s="7">
        <v>0.6</v>
      </c>
      <c r="AC14" s="7">
        <v>0.6</v>
      </c>
      <c r="AD14" s="7">
        <v>0.4</v>
      </c>
      <c r="AE14" s="7">
        <v>0.7</v>
      </c>
      <c r="AF14" s="7">
        <v>0.7</v>
      </c>
      <c r="AG14" s="7">
        <v>1</v>
      </c>
      <c r="AH14" s="7">
        <v>1</v>
      </c>
      <c r="AI14" s="7">
        <v>0.7</v>
      </c>
      <c r="AJ14" s="7">
        <v>1</v>
      </c>
      <c r="AK14" s="7">
        <v>0.7</v>
      </c>
      <c r="AL14" s="7">
        <v>2</v>
      </c>
      <c r="AM14" s="7">
        <v>1</v>
      </c>
      <c r="AN14" s="7">
        <v>0.8</v>
      </c>
      <c r="AO14" s="7">
        <v>0.8</v>
      </c>
      <c r="AP14" s="7">
        <v>0.8</v>
      </c>
      <c r="AQ14" s="7">
        <v>0.8</v>
      </c>
      <c r="AR14" s="158">
        <v>0.8</v>
      </c>
      <c r="AS14">
        <f t="shared" si="3"/>
        <v>18.5</v>
      </c>
      <c r="AT14" s="6">
        <v>31</v>
      </c>
      <c r="AU14">
        <f t="shared" si="4"/>
        <v>573.5</v>
      </c>
    </row>
    <row r="15" spans="2:47" x14ac:dyDescent="0.25">
      <c r="B15" s="7">
        <v>0.9</v>
      </c>
      <c r="C15" s="37">
        <v>10</v>
      </c>
      <c r="D15" s="62" t="s">
        <v>78</v>
      </c>
      <c r="E15" s="183">
        <f t="shared" si="1"/>
        <v>0.33729999999999999</v>
      </c>
      <c r="F15" s="183">
        <f t="shared" si="2"/>
        <v>0.23860000000000001</v>
      </c>
      <c r="G15" s="40"/>
      <c r="H15" s="51">
        <v>0.41639999999999999</v>
      </c>
      <c r="I15" s="51">
        <v>4.1000000000000002E-2</v>
      </c>
      <c r="J15" s="40"/>
      <c r="K15" s="44">
        <v>0.33729999999999999</v>
      </c>
      <c r="L15" s="51">
        <v>0.23860000000000001</v>
      </c>
      <c r="M15" s="62"/>
      <c r="O15" s="157" t="s">
        <v>55</v>
      </c>
      <c r="P15" s="192">
        <f t="shared" si="0"/>
        <v>1</v>
      </c>
      <c r="Q15" s="196">
        <v>1</v>
      </c>
      <c r="R15" s="197">
        <v>1</v>
      </c>
      <c r="S15" s="207">
        <v>0.13926093270937551</v>
      </c>
      <c r="T15" s="208">
        <v>0.17</v>
      </c>
      <c r="U15" s="7">
        <v>0.6</v>
      </c>
      <c r="V15" s="7">
        <v>0.4</v>
      </c>
      <c r="W15" s="7">
        <v>0.4</v>
      </c>
      <c r="X15" s="7">
        <v>1.5</v>
      </c>
      <c r="Y15" s="7">
        <v>0.4</v>
      </c>
      <c r="Z15" s="7">
        <v>0.4</v>
      </c>
      <c r="AA15" s="7">
        <v>0.4</v>
      </c>
      <c r="AB15" s="7">
        <v>0.6</v>
      </c>
      <c r="AC15" s="7">
        <v>0.6</v>
      </c>
      <c r="AD15" s="7">
        <v>0.4</v>
      </c>
      <c r="AE15" s="7">
        <v>0.7</v>
      </c>
      <c r="AF15" s="7">
        <v>0.7</v>
      </c>
      <c r="AG15" s="7">
        <v>1</v>
      </c>
      <c r="AH15" s="7">
        <v>1</v>
      </c>
      <c r="AI15" s="7">
        <v>0.7</v>
      </c>
      <c r="AJ15" s="7">
        <v>1</v>
      </c>
      <c r="AK15" s="7">
        <v>0.7</v>
      </c>
      <c r="AL15" s="7">
        <v>2</v>
      </c>
      <c r="AM15" s="7">
        <v>1</v>
      </c>
      <c r="AN15" s="7">
        <v>0.8</v>
      </c>
      <c r="AO15" s="7">
        <v>0.8</v>
      </c>
      <c r="AP15" s="7">
        <v>0.8</v>
      </c>
      <c r="AQ15" s="7">
        <v>0.8</v>
      </c>
      <c r="AR15" s="158">
        <v>0.8</v>
      </c>
      <c r="AS15">
        <f t="shared" si="3"/>
        <v>18.5</v>
      </c>
      <c r="AT15" s="6">
        <v>30</v>
      </c>
      <c r="AU15">
        <f t="shared" si="4"/>
        <v>555</v>
      </c>
    </row>
    <row r="16" spans="2:47" ht="16.5" thickBot="1" x14ac:dyDescent="0.3">
      <c r="B16" s="7">
        <v>0.6</v>
      </c>
      <c r="C16" s="37">
        <v>11</v>
      </c>
      <c r="D16" s="62" t="s">
        <v>78</v>
      </c>
      <c r="E16" s="183">
        <f t="shared" si="1"/>
        <v>0.33729999999999999</v>
      </c>
      <c r="F16" s="183">
        <f t="shared" si="2"/>
        <v>0.23860000000000001</v>
      </c>
      <c r="G16" s="40"/>
      <c r="H16" s="51">
        <v>0.41639999999999999</v>
      </c>
      <c r="I16" s="51">
        <v>4.1000000000000002E-2</v>
      </c>
      <c r="J16" s="40"/>
      <c r="K16" s="44">
        <v>0.33729999999999999</v>
      </c>
      <c r="L16" s="51">
        <v>0.23860000000000001</v>
      </c>
      <c r="M16" s="62"/>
      <c r="O16" s="161" t="s">
        <v>56</v>
      </c>
      <c r="P16" s="193">
        <f t="shared" si="0"/>
        <v>1</v>
      </c>
      <c r="Q16" s="198">
        <v>1</v>
      </c>
      <c r="R16" s="199">
        <v>1</v>
      </c>
      <c r="S16" s="209">
        <v>0.10730998870421173</v>
      </c>
      <c r="T16" s="210">
        <v>0.13</v>
      </c>
      <c r="U16" s="163">
        <v>0.6</v>
      </c>
      <c r="V16" s="163">
        <v>0.4</v>
      </c>
      <c r="W16" s="163">
        <v>0.4</v>
      </c>
      <c r="X16" s="163">
        <v>1.5</v>
      </c>
      <c r="Y16" s="163">
        <v>0.4</v>
      </c>
      <c r="Z16" s="163">
        <v>0.4</v>
      </c>
      <c r="AA16" s="163">
        <v>0.4</v>
      </c>
      <c r="AB16" s="163">
        <v>0.6</v>
      </c>
      <c r="AC16" s="163">
        <v>0.6</v>
      </c>
      <c r="AD16" s="163">
        <v>0.4</v>
      </c>
      <c r="AE16" s="163">
        <v>0.7</v>
      </c>
      <c r="AF16" s="163">
        <v>0.7</v>
      </c>
      <c r="AG16" s="163">
        <v>1</v>
      </c>
      <c r="AH16" s="163">
        <v>1</v>
      </c>
      <c r="AI16" s="163">
        <v>0.7</v>
      </c>
      <c r="AJ16" s="163">
        <v>1</v>
      </c>
      <c r="AK16" s="163">
        <v>0.7</v>
      </c>
      <c r="AL16" s="163">
        <v>2</v>
      </c>
      <c r="AM16" s="163">
        <v>1</v>
      </c>
      <c r="AN16" s="163">
        <v>0.8</v>
      </c>
      <c r="AO16" s="163">
        <v>0.8</v>
      </c>
      <c r="AP16" s="163">
        <v>0.8</v>
      </c>
      <c r="AQ16" s="163">
        <v>0.8</v>
      </c>
      <c r="AR16" s="164">
        <v>0.8</v>
      </c>
      <c r="AS16">
        <f t="shared" si="3"/>
        <v>18.5</v>
      </c>
      <c r="AT16" s="6">
        <v>31</v>
      </c>
      <c r="AU16">
        <f t="shared" si="4"/>
        <v>573.5</v>
      </c>
    </row>
    <row r="17" spans="2:47" ht="16.5" thickBot="1" x14ac:dyDescent="0.3">
      <c r="B17" s="7">
        <v>0.6</v>
      </c>
      <c r="C17" s="37">
        <v>12</v>
      </c>
      <c r="D17" s="62" t="s">
        <v>78</v>
      </c>
      <c r="E17" s="183">
        <f t="shared" si="1"/>
        <v>0.33729999999999999</v>
      </c>
      <c r="F17" s="183">
        <f t="shared" si="2"/>
        <v>0.23860000000000001</v>
      </c>
      <c r="G17" s="40"/>
      <c r="H17" s="51">
        <v>0.41639999999999999</v>
      </c>
      <c r="I17" s="51">
        <v>4.1000000000000002E-2</v>
      </c>
      <c r="J17" s="40"/>
      <c r="K17" s="44">
        <v>0.33729999999999999</v>
      </c>
      <c r="L17" s="51">
        <v>0.23860000000000001</v>
      </c>
      <c r="M17" s="62"/>
      <c r="O17" s="80"/>
      <c r="T17" s="91"/>
      <c r="AS17" s="127" t="s">
        <v>89</v>
      </c>
      <c r="AT17" s="129"/>
      <c r="AU17" s="212">
        <f>SUM(AU5:AU16)</f>
        <v>8646</v>
      </c>
    </row>
    <row r="18" spans="2:47" ht="16.5" thickBot="1" x14ac:dyDescent="0.3">
      <c r="B18" s="7">
        <v>0.5</v>
      </c>
      <c r="C18" s="37">
        <v>13</v>
      </c>
      <c r="D18" s="62" t="s">
        <v>78</v>
      </c>
      <c r="E18" s="183">
        <f t="shared" si="1"/>
        <v>0.33729999999999999</v>
      </c>
      <c r="F18" s="183">
        <f t="shared" si="2"/>
        <v>0.23860000000000001</v>
      </c>
      <c r="G18" s="40"/>
      <c r="H18" s="51">
        <v>0.41639999999999999</v>
      </c>
      <c r="I18" s="51">
        <v>4.1000000000000002E-2</v>
      </c>
      <c r="J18" s="40"/>
      <c r="K18" s="44">
        <v>0.33729999999999999</v>
      </c>
      <c r="L18" s="51">
        <v>0.23860000000000001</v>
      </c>
      <c r="M18" s="62"/>
      <c r="O18" s="150" t="s">
        <v>90</v>
      </c>
      <c r="P18" s="151">
        <v>0.35</v>
      </c>
    </row>
    <row r="19" spans="2:47" ht="16.5" thickBot="1" x14ac:dyDescent="0.3">
      <c r="B19" s="7">
        <v>0.6</v>
      </c>
      <c r="C19" s="37">
        <v>14</v>
      </c>
      <c r="D19" s="62" t="s">
        <v>78</v>
      </c>
      <c r="E19" s="183">
        <f t="shared" si="1"/>
        <v>0.33729999999999999</v>
      </c>
      <c r="F19" s="183">
        <f t="shared" si="2"/>
        <v>0.23860000000000001</v>
      </c>
      <c r="G19" s="40"/>
      <c r="H19" s="51">
        <v>0.41639999999999999</v>
      </c>
      <c r="I19" s="51">
        <v>4.1000000000000002E-2</v>
      </c>
      <c r="J19" s="40"/>
      <c r="K19" s="44">
        <v>0.33729999999999999</v>
      </c>
      <c r="L19" s="51">
        <v>0.23860000000000001</v>
      </c>
      <c r="M19" s="62"/>
      <c r="O19" s="152" t="s">
        <v>91</v>
      </c>
      <c r="P19" s="151" t="s">
        <v>80</v>
      </c>
    </row>
    <row r="20" spans="2:47" ht="23.25" x14ac:dyDescent="0.35">
      <c r="B20" s="7">
        <v>1.1000000000000001</v>
      </c>
      <c r="C20" s="37">
        <v>15</v>
      </c>
      <c r="D20" s="62" t="s">
        <v>78</v>
      </c>
      <c r="E20" s="183">
        <f t="shared" si="1"/>
        <v>0.33729999999999999</v>
      </c>
      <c r="F20" s="183">
        <f t="shared" si="2"/>
        <v>0.23860000000000001</v>
      </c>
      <c r="G20" s="40"/>
      <c r="H20" s="51">
        <v>0.41639999999999999</v>
      </c>
      <c r="I20" s="51">
        <v>4.1000000000000002E-2</v>
      </c>
      <c r="J20" s="40"/>
      <c r="K20" s="44">
        <v>0.33729999999999999</v>
      </c>
      <c r="L20" s="51">
        <v>0.23860000000000001</v>
      </c>
      <c r="M20" s="64"/>
      <c r="S20" s="184" t="s">
        <v>98</v>
      </c>
    </row>
    <row r="21" spans="2:47" ht="16.5" thickBot="1" x14ac:dyDescent="0.3">
      <c r="B21" s="7">
        <v>2.75</v>
      </c>
      <c r="C21" s="37">
        <v>16</v>
      </c>
      <c r="D21" s="64" t="str">
        <f>IF($P$19="Flex", "FD", " ")</f>
        <v>FD</v>
      </c>
      <c r="E21" s="183">
        <f t="shared" si="1"/>
        <v>0.47220000000000001</v>
      </c>
      <c r="F21" s="183">
        <f t="shared" si="2"/>
        <v>0.38030000000000003</v>
      </c>
      <c r="G21" s="40"/>
      <c r="H21" s="51">
        <v>0.41639999999999999</v>
      </c>
      <c r="I21" s="51">
        <v>4.1000000000000002E-2</v>
      </c>
      <c r="J21" s="40"/>
      <c r="K21" s="56">
        <v>0.47220000000000001</v>
      </c>
      <c r="L21" s="59">
        <v>0.38030000000000003</v>
      </c>
      <c r="M21" s="64"/>
    </row>
    <row r="22" spans="2:47" ht="16.5" thickBot="1" x14ac:dyDescent="0.3">
      <c r="B22" s="7">
        <v>4.0999999999999996</v>
      </c>
      <c r="C22" s="37">
        <v>17</v>
      </c>
      <c r="D22" s="64" t="str">
        <f>IF($P$19="Flex", "FD", " ")</f>
        <v>FD</v>
      </c>
      <c r="E22" s="183">
        <f t="shared" si="1"/>
        <v>0.47220000000000001</v>
      </c>
      <c r="F22" s="183">
        <f t="shared" si="2"/>
        <v>0.38030000000000003</v>
      </c>
      <c r="G22" s="40"/>
      <c r="H22" s="51">
        <v>0.41639999999999999</v>
      </c>
      <c r="I22" s="51">
        <v>4.1000000000000002E-2</v>
      </c>
      <c r="J22" s="40"/>
      <c r="K22" s="56">
        <v>0.47220000000000001</v>
      </c>
      <c r="L22" s="59">
        <v>0.38030000000000003</v>
      </c>
      <c r="M22" s="64"/>
      <c r="S22" s="127" t="s">
        <v>81</v>
      </c>
      <c r="T22" s="130">
        <f>+V22+$Y$41</f>
        <v>23700</v>
      </c>
      <c r="U22" s="129"/>
      <c r="V22" s="128">
        <v>17700</v>
      </c>
      <c r="W22" s="127"/>
      <c r="X22" s="130">
        <f>+Z22+Y41</f>
        <v>28695</v>
      </c>
      <c r="Y22" s="129"/>
      <c r="Z22" s="130">
        <v>22695</v>
      </c>
    </row>
    <row r="23" spans="2:47" ht="16.5" thickBot="1" x14ac:dyDescent="0.3">
      <c r="B23" s="7">
        <v>1.5</v>
      </c>
      <c r="C23" s="37">
        <v>18</v>
      </c>
      <c r="D23" s="64" t="str">
        <f>IF($P$19="Flex", "FD", " ")</f>
        <v>FD</v>
      </c>
      <c r="E23" s="183">
        <f t="shared" si="1"/>
        <v>0.47220000000000001</v>
      </c>
      <c r="F23" s="183">
        <f t="shared" si="2"/>
        <v>0.38030000000000003</v>
      </c>
      <c r="G23" s="40"/>
      <c r="H23" s="51">
        <v>0.41639999999999999</v>
      </c>
      <c r="I23" s="51">
        <v>4.1000000000000002E-2</v>
      </c>
      <c r="J23" s="40"/>
      <c r="K23" s="56">
        <v>0.47220000000000001</v>
      </c>
      <c r="L23" s="59">
        <v>0.38030000000000003</v>
      </c>
      <c r="M23" s="62"/>
      <c r="P23" s="6"/>
      <c r="Q23" s="112"/>
      <c r="R23" s="113"/>
      <c r="S23" s="143" t="s">
        <v>87</v>
      </c>
      <c r="T23" s="144"/>
      <c r="U23" s="145" t="s">
        <v>88</v>
      </c>
      <c r="V23" s="146"/>
      <c r="W23" s="147" t="s">
        <v>72</v>
      </c>
      <c r="X23" s="148"/>
      <c r="Y23" s="145" t="s">
        <v>71</v>
      </c>
      <c r="Z23" s="149"/>
    </row>
    <row r="24" spans="2:47" ht="16.5" thickBot="1" x14ac:dyDescent="0.3">
      <c r="B24" s="7">
        <v>0.7</v>
      </c>
      <c r="C24" s="37">
        <v>19</v>
      </c>
      <c r="D24" s="62" t="s">
        <v>78</v>
      </c>
      <c r="E24" s="183">
        <f t="shared" si="1"/>
        <v>0.33729999999999999</v>
      </c>
      <c r="F24" s="183">
        <f t="shared" si="2"/>
        <v>0.23860000000000001</v>
      </c>
      <c r="G24" s="40"/>
      <c r="H24" s="51">
        <v>0.41639999999999999</v>
      </c>
      <c r="I24" s="51">
        <v>4.1000000000000002E-2</v>
      </c>
      <c r="J24" s="40"/>
      <c r="K24" s="44">
        <v>0.33729999999999999</v>
      </c>
      <c r="L24" s="51">
        <v>0.23860000000000001</v>
      </c>
      <c r="M24" s="62"/>
      <c r="O24" s="125" t="s">
        <v>61</v>
      </c>
      <c r="P24" s="126" t="s">
        <v>82</v>
      </c>
      <c r="Q24" s="114" t="s">
        <v>83</v>
      </c>
      <c r="R24" s="115" t="s">
        <v>85</v>
      </c>
      <c r="S24" s="135" t="s">
        <v>35</v>
      </c>
      <c r="T24" s="136" t="s">
        <v>73</v>
      </c>
      <c r="U24" s="116" t="s">
        <v>35</v>
      </c>
      <c r="V24" s="116" t="s">
        <v>61</v>
      </c>
      <c r="W24" s="135" t="s">
        <v>35</v>
      </c>
      <c r="X24" s="136" t="s">
        <v>61</v>
      </c>
      <c r="Y24" s="116" t="s">
        <v>35</v>
      </c>
      <c r="Z24" s="117" t="s">
        <v>61</v>
      </c>
    </row>
    <row r="25" spans="2:47" x14ac:dyDescent="0.25">
      <c r="B25" s="7">
        <v>0.6</v>
      </c>
      <c r="C25" s="37">
        <v>20</v>
      </c>
      <c r="D25" s="62" t="s">
        <v>78</v>
      </c>
      <c r="E25" s="183">
        <f t="shared" si="1"/>
        <v>0.33729999999999999</v>
      </c>
      <c r="F25" s="183">
        <f t="shared" si="2"/>
        <v>0.23860000000000001</v>
      </c>
      <c r="G25" s="40"/>
      <c r="H25" s="51">
        <v>0.41639999999999999</v>
      </c>
      <c r="I25" s="51">
        <v>4.1000000000000002E-2</v>
      </c>
      <c r="J25" s="40"/>
      <c r="K25" s="44">
        <v>0.33729999999999999</v>
      </c>
      <c r="L25" s="51">
        <v>0.23860000000000001</v>
      </c>
      <c r="M25" s="62"/>
      <c r="O25" s="118" t="s">
        <v>45</v>
      </c>
      <c r="P25" s="119">
        <v>31</v>
      </c>
      <c r="Q25" s="100">
        <f>'S1'!$W$28</f>
        <v>6.7750000000000004</v>
      </c>
      <c r="R25" s="101">
        <f t="shared" ref="R25:R36" si="5">+Q25*$P$25</f>
        <v>210.02500000000001</v>
      </c>
      <c r="S25" s="137">
        <f>'S1'!$T$28</f>
        <v>0.50921369266926408</v>
      </c>
      <c r="T25" s="138">
        <f t="shared" ref="T25:T36" si="6">+S25*$P$25</f>
        <v>15.785624472747187</v>
      </c>
      <c r="U25" s="102">
        <f>S1B!$T$28</f>
        <v>2.1741236926692631</v>
      </c>
      <c r="V25" s="101">
        <f t="shared" ref="V25:V36" si="7">+U25*$P$25</f>
        <v>67.397834472747149</v>
      </c>
      <c r="W25" s="137">
        <f>'SN1'!$T$28</f>
        <v>-1.7387191752577635E-2</v>
      </c>
      <c r="X25" s="138">
        <f t="shared" ref="X25:X36" si="8">+W25*$P$25</f>
        <v>-0.5390029443299067</v>
      </c>
      <c r="Y25" s="102">
        <f>SN1B!$T$28</f>
        <v>1.6475228082474231</v>
      </c>
      <c r="Z25" s="103">
        <f t="shared" ref="Z25:Z36" si="9">+Y25*$P$25</f>
        <v>51.073207055670117</v>
      </c>
    </row>
    <row r="26" spans="2:47" x14ac:dyDescent="0.25">
      <c r="B26" s="7">
        <v>0.2</v>
      </c>
      <c r="C26" s="37">
        <v>21</v>
      </c>
      <c r="D26" s="62" t="s">
        <v>78</v>
      </c>
      <c r="E26" s="183">
        <f t="shared" si="1"/>
        <v>0.33729999999999999</v>
      </c>
      <c r="F26" s="183">
        <f t="shared" si="2"/>
        <v>0.23860000000000001</v>
      </c>
      <c r="G26" s="40"/>
      <c r="H26" s="51">
        <v>0.41639999999999999</v>
      </c>
      <c r="I26" s="51">
        <v>4.1000000000000002E-2</v>
      </c>
      <c r="J26" s="40"/>
      <c r="K26" s="44">
        <v>0.33729999999999999</v>
      </c>
      <c r="L26" s="51">
        <v>0.23860000000000001</v>
      </c>
      <c r="M26" s="62"/>
      <c r="O26" s="118" t="s">
        <v>46</v>
      </c>
      <c r="P26" s="119">
        <v>28</v>
      </c>
      <c r="Q26" s="104">
        <f>'S2'!$W$28</f>
        <v>6.7750000000000004</v>
      </c>
      <c r="R26" s="105">
        <f t="shared" si="5"/>
        <v>210.02500000000001</v>
      </c>
      <c r="S26" s="139">
        <f>'S2'!$T$28</f>
        <v>-0.48632201297696653</v>
      </c>
      <c r="T26" s="140">
        <f t="shared" si="6"/>
        <v>-15.075982402285963</v>
      </c>
      <c r="U26" s="106">
        <f>S2B!$T$28</f>
        <v>1.18732949282077</v>
      </c>
      <c r="V26" s="105">
        <f t="shared" si="7"/>
        <v>36.807214277443869</v>
      </c>
      <c r="W26" s="139">
        <f>'SN2'!$T$28</f>
        <v>-1.2907692388807073</v>
      </c>
      <c r="X26" s="140">
        <f t="shared" si="8"/>
        <v>-40.013846405301926</v>
      </c>
      <c r="Y26" s="106">
        <f>SN2B!$T$28</f>
        <v>0.40218338969072231</v>
      </c>
      <c r="Z26" s="107">
        <f t="shared" si="9"/>
        <v>12.467685080412391</v>
      </c>
    </row>
    <row r="27" spans="2:47" x14ac:dyDescent="0.25">
      <c r="B27" s="7">
        <v>0.2</v>
      </c>
      <c r="C27" s="37">
        <v>22</v>
      </c>
      <c r="D27" s="62" t="s">
        <v>78</v>
      </c>
      <c r="E27" s="183">
        <f t="shared" si="1"/>
        <v>0.33729999999999999</v>
      </c>
      <c r="F27" s="183">
        <f t="shared" si="2"/>
        <v>0.23860000000000001</v>
      </c>
      <c r="G27" s="40"/>
      <c r="H27" s="51">
        <v>0.41639999999999999</v>
      </c>
      <c r="I27" s="51">
        <v>4.1000000000000002E-2</v>
      </c>
      <c r="J27" s="40"/>
      <c r="K27" s="44">
        <v>0.33729999999999999</v>
      </c>
      <c r="L27" s="51">
        <v>0.23860000000000001</v>
      </c>
      <c r="M27" s="62"/>
      <c r="O27" s="118" t="s">
        <v>47</v>
      </c>
      <c r="P27" s="119">
        <v>31</v>
      </c>
      <c r="Q27" s="104">
        <f>'S3'!$W$28</f>
        <v>6.7750000000000004</v>
      </c>
      <c r="R27" s="105">
        <f t="shared" si="5"/>
        <v>210.02500000000001</v>
      </c>
      <c r="S27" s="139">
        <f>'S3'!$T$28</f>
        <v>-1.9129354470415736</v>
      </c>
      <c r="T27" s="140">
        <f t="shared" si="6"/>
        <v>-59.300998858288779</v>
      </c>
      <c r="U27" s="106">
        <f>S3B!$T$28</f>
        <v>-0.20505516879634023</v>
      </c>
      <c r="V27" s="105">
        <f t="shared" si="7"/>
        <v>-6.356710232686547</v>
      </c>
      <c r="W27" s="139">
        <f>'SN3'!$T$28</f>
        <v>-3.6545990385861558</v>
      </c>
      <c r="X27" s="140">
        <f t="shared" si="8"/>
        <v>-113.29257019617083</v>
      </c>
      <c r="Y27" s="106">
        <f>SN3B!$T$28</f>
        <v>-1.9049309814432984</v>
      </c>
      <c r="Z27" s="107">
        <f t="shared" si="9"/>
        <v>-59.052860424742249</v>
      </c>
    </row>
    <row r="28" spans="2:47" s="1" customFormat="1" x14ac:dyDescent="0.25">
      <c r="B28" s="9">
        <f>SUM(B4:B27)</f>
        <v>21.249999999999996</v>
      </c>
      <c r="C28" s="37">
        <v>23</v>
      </c>
      <c r="D28" s="62" t="s">
        <v>78</v>
      </c>
      <c r="E28" s="183">
        <f t="shared" si="1"/>
        <v>0.33729999999999999</v>
      </c>
      <c r="F28" s="183">
        <f t="shared" si="2"/>
        <v>0.23860000000000001</v>
      </c>
      <c r="G28" s="40"/>
      <c r="H28" s="51">
        <v>0.41639999999999999</v>
      </c>
      <c r="I28" s="51">
        <v>4.1000000000000002E-2</v>
      </c>
      <c r="J28" s="40"/>
      <c r="K28" s="44">
        <v>0.33729999999999999</v>
      </c>
      <c r="L28" s="51">
        <v>0.23860000000000001</v>
      </c>
      <c r="O28" s="118" t="s">
        <v>48</v>
      </c>
      <c r="P28" s="119">
        <v>30</v>
      </c>
      <c r="Q28" s="104">
        <f>'S4'!$W$28</f>
        <v>6.7750000000000004</v>
      </c>
      <c r="R28" s="105">
        <f t="shared" si="5"/>
        <v>210.02500000000001</v>
      </c>
      <c r="S28" s="139">
        <f>'S4'!$T$28</f>
        <v>-3.4209243354556804</v>
      </c>
      <c r="T28" s="140">
        <f t="shared" si="6"/>
        <v>-106.04865439912609</v>
      </c>
      <c r="U28" s="106">
        <f>S4B!$T$28</f>
        <v>-1.6768628414147848</v>
      </c>
      <c r="V28" s="105">
        <f t="shared" si="7"/>
        <v>-51.982748083858326</v>
      </c>
      <c r="W28" s="139">
        <f>'SN4'!$T$28</f>
        <v>-6.582137694845362</v>
      </c>
      <c r="X28" s="140">
        <f t="shared" si="8"/>
        <v>-204.04626854020623</v>
      </c>
      <c r="Y28" s="106">
        <f>SN4B!$T$28</f>
        <v>-4.8253276948453596</v>
      </c>
      <c r="Z28" s="107">
        <f t="shared" si="9"/>
        <v>-149.58515854020615</v>
      </c>
    </row>
    <row r="29" spans="2:47" x14ac:dyDescent="0.25">
      <c r="O29" s="120" t="s">
        <v>49</v>
      </c>
      <c r="P29" s="119">
        <v>31</v>
      </c>
      <c r="Q29" s="104">
        <f>'S5'!$W$28</f>
        <v>10.449999999999996</v>
      </c>
      <c r="R29" s="105">
        <f t="shared" si="5"/>
        <v>323.94999999999987</v>
      </c>
      <c r="S29" s="139">
        <f>'S5'!$T$28</f>
        <v>-1.1452768621497942</v>
      </c>
      <c r="T29" s="140">
        <f t="shared" si="6"/>
        <v>-35.503582726643621</v>
      </c>
      <c r="U29" s="106">
        <f>S5B!$T$28</f>
        <v>0.60458094808096341</v>
      </c>
      <c r="V29" s="105">
        <f t="shared" si="7"/>
        <v>18.742009390509864</v>
      </c>
      <c r="W29" s="139">
        <f>'SN5'!$T$28</f>
        <v>-5.6137754091310752</v>
      </c>
      <c r="X29" s="140">
        <f t="shared" si="8"/>
        <v>-174.02703768306333</v>
      </c>
      <c r="Y29" s="106">
        <f>SN5B!$T$28</f>
        <v>-3.8569654091310763</v>
      </c>
      <c r="Z29" s="107">
        <f t="shared" si="9"/>
        <v>-119.56592768306336</v>
      </c>
    </row>
    <row r="30" spans="2:47" x14ac:dyDescent="0.25">
      <c r="O30" s="121" t="s">
        <v>50</v>
      </c>
      <c r="P30" s="119">
        <v>30</v>
      </c>
      <c r="Q30" s="104">
        <f>'S6'!$W$28</f>
        <v>12.199999999999994</v>
      </c>
      <c r="R30" s="105">
        <f t="shared" si="5"/>
        <v>378.19999999999982</v>
      </c>
      <c r="S30" s="139">
        <f>'S6'!$T$28</f>
        <v>9.971210175691958E-2</v>
      </c>
      <c r="T30" s="140">
        <f t="shared" si="6"/>
        <v>3.091075154464507</v>
      </c>
      <c r="U30" s="106">
        <f>S6B!$T$28</f>
        <v>1.7646221017569208</v>
      </c>
      <c r="V30" s="105">
        <f t="shared" si="7"/>
        <v>54.703285154464545</v>
      </c>
      <c r="W30" s="139">
        <f>'SN6'!$T$28</f>
        <v>-5.3429380377025053</v>
      </c>
      <c r="X30" s="140">
        <f t="shared" si="8"/>
        <v>-165.63107916877766</v>
      </c>
      <c r="Y30" s="106">
        <f>SN6B!$T$28</f>
        <v>-3.5861280377025029</v>
      </c>
      <c r="Z30" s="107">
        <f t="shared" si="9"/>
        <v>-111.16996916877758</v>
      </c>
    </row>
    <row r="31" spans="2:47" x14ac:dyDescent="0.25">
      <c r="O31" s="121" t="s">
        <v>51</v>
      </c>
      <c r="P31" s="122">
        <v>31</v>
      </c>
      <c r="Q31" s="104">
        <f>'S7'!$W$28</f>
        <v>12.199999999999994</v>
      </c>
      <c r="R31" s="105">
        <f t="shared" si="5"/>
        <v>378.19999999999982</v>
      </c>
      <c r="S31" s="139">
        <f>'S7'!$T$28</f>
        <v>0.25433747280514574</v>
      </c>
      <c r="T31" s="140">
        <f t="shared" si="6"/>
        <v>7.8844616569595178</v>
      </c>
      <c r="U31" s="106">
        <f>S7B!$T$28</f>
        <v>1.9192474728051461</v>
      </c>
      <c r="V31" s="105">
        <f t="shared" si="7"/>
        <v>59.496671656959528</v>
      </c>
      <c r="W31" s="139">
        <f>'SN7'!$T$28</f>
        <v>-4.7281629519882182</v>
      </c>
      <c r="X31" s="140">
        <f t="shared" si="8"/>
        <v>-146.57305151163476</v>
      </c>
      <c r="Y31" s="106">
        <f>SN7B!$T$28</f>
        <v>-2.9713529519882176</v>
      </c>
      <c r="Z31" s="107">
        <f t="shared" si="9"/>
        <v>-92.11194151163474</v>
      </c>
    </row>
    <row r="32" spans="2:47" x14ac:dyDescent="0.25">
      <c r="K32" s="202"/>
      <c r="O32" s="120" t="s">
        <v>52</v>
      </c>
      <c r="P32" s="119">
        <v>31</v>
      </c>
      <c r="Q32" s="104">
        <f>'S8'!$W$28</f>
        <v>10.449999999999996</v>
      </c>
      <c r="R32" s="105">
        <f t="shared" si="5"/>
        <v>323.94999999999987</v>
      </c>
      <c r="S32" s="139">
        <f>'S8'!$T$28</f>
        <v>-0.48808700678531203</v>
      </c>
      <c r="T32" s="140">
        <f t="shared" si="6"/>
        <v>-15.130697210344673</v>
      </c>
      <c r="U32" s="106">
        <f>S8B!$T$28</f>
        <v>1.2026348832305906</v>
      </c>
      <c r="V32" s="105">
        <f t="shared" si="7"/>
        <v>37.281681380148314</v>
      </c>
      <c r="W32" s="139">
        <f>'SN8'!$T$28</f>
        <v>-4.076837694845362</v>
      </c>
      <c r="X32" s="140">
        <f t="shared" si="8"/>
        <v>-126.38196854020622</v>
      </c>
      <c r="Y32" s="106">
        <f>SN8B!$T$28</f>
        <v>-2.3200276948453613</v>
      </c>
      <c r="Z32" s="107">
        <f t="shared" si="9"/>
        <v>-71.920858540206197</v>
      </c>
    </row>
    <row r="33" spans="8:26" ht="18" x14ac:dyDescent="0.4">
      <c r="H33" s="211" t="s">
        <v>105</v>
      </c>
      <c r="K33" s="202"/>
      <c r="O33" s="120" t="s">
        <v>53</v>
      </c>
      <c r="P33" s="119">
        <v>30</v>
      </c>
      <c r="Q33" s="104">
        <f>'S9'!$W$28</f>
        <v>10.239999999999997</v>
      </c>
      <c r="R33" s="105">
        <f t="shared" si="5"/>
        <v>317.43999999999988</v>
      </c>
      <c r="S33" s="139">
        <f>'S9'!$T$28</f>
        <v>0.15932232538049362</v>
      </c>
      <c r="T33" s="140">
        <f t="shared" si="6"/>
        <v>4.9389920867953023</v>
      </c>
      <c r="U33" s="106">
        <f>S9B!$T$28</f>
        <v>1.8242323253804926</v>
      </c>
      <c r="V33" s="105">
        <f t="shared" si="7"/>
        <v>56.551202086795271</v>
      </c>
      <c r="W33" s="139">
        <f>'SN9'!$T$28</f>
        <v>-2.1401296141384387</v>
      </c>
      <c r="X33" s="140">
        <f t="shared" si="8"/>
        <v>-66.344018038291594</v>
      </c>
      <c r="Y33" s="106">
        <f>SN9B!$T$28</f>
        <v>-0.38331961413843896</v>
      </c>
      <c r="Z33" s="107">
        <f t="shared" si="9"/>
        <v>-11.882908038291607</v>
      </c>
    </row>
    <row r="34" spans="8:26" x14ac:dyDescent="0.25">
      <c r="H34" s="83" t="s">
        <v>106</v>
      </c>
      <c r="K34" s="202"/>
      <c r="O34" s="118" t="s">
        <v>54</v>
      </c>
      <c r="P34" s="119">
        <v>31</v>
      </c>
      <c r="Q34" s="104">
        <f>'S10'!$W$28</f>
        <v>6.7750000000000004</v>
      </c>
      <c r="R34" s="105">
        <f t="shared" si="5"/>
        <v>210.02500000000001</v>
      </c>
      <c r="S34" s="139">
        <f>'S10'!$T$28</f>
        <v>-0.90337121651813579</v>
      </c>
      <c r="T34" s="140">
        <f t="shared" si="6"/>
        <v>-28.00450771206221</v>
      </c>
      <c r="U34" s="106">
        <f>S10B!$T$28</f>
        <v>0.78028656143894093</v>
      </c>
      <c r="V34" s="105">
        <f t="shared" si="7"/>
        <v>24.188883404607168</v>
      </c>
      <c r="W34" s="139">
        <f>'SN10'!$T$28</f>
        <v>-1.7635351988217973</v>
      </c>
      <c r="X34" s="140">
        <f t="shared" si="8"/>
        <v>-54.669591163475715</v>
      </c>
      <c r="Y34" s="106">
        <f>SN10B!$T$28</f>
        <v>-5.9239484536082188E-2</v>
      </c>
      <c r="Z34" s="107">
        <f t="shared" si="9"/>
        <v>-1.8364240206185478</v>
      </c>
    </row>
    <row r="35" spans="8:26" x14ac:dyDescent="0.25">
      <c r="H35" s="83" t="s">
        <v>107</v>
      </c>
      <c r="K35" s="202"/>
      <c r="O35" s="118" t="s">
        <v>55</v>
      </c>
      <c r="P35" s="119">
        <v>30</v>
      </c>
      <c r="Q35" s="104">
        <f>'S11'!$W$28</f>
        <v>6.7750000000000004</v>
      </c>
      <c r="R35" s="105">
        <f t="shared" si="5"/>
        <v>210.02500000000001</v>
      </c>
      <c r="S35" s="139">
        <f>'S11'!$T$28</f>
        <v>-5.3269018977548654E-3</v>
      </c>
      <c r="T35" s="140">
        <f t="shared" si="6"/>
        <v>-0.16513395883040083</v>
      </c>
      <c r="U35" s="106">
        <f>S11B!$T$28</f>
        <v>1.6595830981022459</v>
      </c>
      <c r="V35" s="105">
        <f t="shared" si="7"/>
        <v>51.447076041169623</v>
      </c>
      <c r="W35" s="139">
        <f>'SN11'!$T$28</f>
        <v>-0.50282597231222326</v>
      </c>
      <c r="X35" s="140">
        <f t="shared" si="8"/>
        <v>-15.587605141678921</v>
      </c>
      <c r="Y35" s="106">
        <f>SN11B!$T$28</f>
        <v>1.1712215134020623</v>
      </c>
      <c r="Z35" s="107">
        <f t="shared" si="9"/>
        <v>36.307866915463933</v>
      </c>
    </row>
    <row r="36" spans="8:26" ht="16.5" thickBot="1" x14ac:dyDescent="0.3">
      <c r="H36" s="83" t="s">
        <v>108</v>
      </c>
      <c r="K36" s="202"/>
      <c r="O36" s="123" t="s">
        <v>56</v>
      </c>
      <c r="P36" s="124">
        <v>31</v>
      </c>
      <c r="Q36" s="108">
        <f>'S12'!$W$28</f>
        <v>6.7750000000000004</v>
      </c>
      <c r="R36" s="109">
        <f t="shared" si="5"/>
        <v>210.02500000000001</v>
      </c>
      <c r="S36" s="141">
        <f>'S12'!$T$28</f>
        <v>0.65145885016943605</v>
      </c>
      <c r="T36" s="142">
        <f t="shared" si="6"/>
        <v>20.195224355252517</v>
      </c>
      <c r="U36" s="110">
        <f>S12B!$T$28</f>
        <v>2.3163688501694373</v>
      </c>
      <c r="V36" s="109">
        <f t="shared" si="7"/>
        <v>71.807434355252553</v>
      </c>
      <c r="W36" s="141">
        <f>'SN12'!$T$28</f>
        <v>0.14579537643593543</v>
      </c>
      <c r="X36" s="142">
        <f t="shared" si="8"/>
        <v>4.5196566695139984</v>
      </c>
      <c r="Y36" s="110">
        <f>SN12B!$T$28</f>
        <v>1.8107053764359353</v>
      </c>
      <c r="Z36" s="111">
        <f t="shared" si="9"/>
        <v>56.131866669513997</v>
      </c>
    </row>
    <row r="37" spans="8:26" ht="16.5" thickBot="1" x14ac:dyDescent="0.3">
      <c r="H37" s="83" t="s">
        <v>109</v>
      </c>
      <c r="K37" s="202"/>
      <c r="O37" s="6"/>
      <c r="P37" s="6"/>
      <c r="Q37" s="131" t="s">
        <v>60</v>
      </c>
      <c r="R37" s="132">
        <f>SUM(R25:R36)</f>
        <v>3191.915</v>
      </c>
      <c r="S37" s="125"/>
      <c r="T37" s="134">
        <f>SUM(T25:T36)</f>
        <v>-207.33417954136269</v>
      </c>
      <c r="U37" s="133"/>
      <c r="V37" s="132">
        <f>SUM(V25:V36)</f>
        <v>420.083833903553</v>
      </c>
      <c r="W37" s="125"/>
      <c r="X37" s="134">
        <f>SUM(X25:X36)</f>
        <v>-1102.586382663623</v>
      </c>
      <c r="Y37" s="133"/>
      <c r="Z37" s="134">
        <f>SUM(Z25:Z36)</f>
        <v>-461.14542220647991</v>
      </c>
    </row>
    <row r="38" spans="8:26" ht="16.5" thickBot="1" x14ac:dyDescent="0.3">
      <c r="K38" s="202"/>
      <c r="O38" s="6"/>
      <c r="P38" s="6"/>
      <c r="Q38" s="92"/>
      <c r="R38" s="6"/>
      <c r="S38" s="125" t="s">
        <v>84</v>
      </c>
      <c r="T38" s="134">
        <f>+T37-$R$37</f>
        <v>-3399.2491795413625</v>
      </c>
      <c r="U38" s="133"/>
      <c r="V38" s="132">
        <f>+V37-$R$37</f>
        <v>-2771.8311660964469</v>
      </c>
      <c r="W38" s="125"/>
      <c r="X38" s="134">
        <f>+X37-$R$37</f>
        <v>-4294.5013826636232</v>
      </c>
      <c r="Y38" s="133"/>
      <c r="Z38" s="134">
        <f>+Z37-$R$37</f>
        <v>-3653.0604222064799</v>
      </c>
    </row>
    <row r="39" spans="8:26" x14ac:dyDescent="0.25">
      <c r="K39" s="202"/>
      <c r="O39" s="6"/>
      <c r="P39" s="6"/>
      <c r="Q39" s="92"/>
      <c r="R39" s="6"/>
      <c r="S39" s="6"/>
      <c r="T39" s="94"/>
      <c r="U39" s="6"/>
      <c r="V39" s="94"/>
      <c r="W39" s="6"/>
      <c r="X39" s="94"/>
      <c r="Y39" s="6"/>
      <c r="Z39" s="94"/>
    </row>
    <row r="40" spans="8:26" x14ac:dyDescent="0.25">
      <c r="K40" s="202"/>
      <c r="U40" s="83">
        <f>+V38-T38</f>
        <v>627.41801344491569</v>
      </c>
      <c r="W40" s="83">
        <f>+X38-V38</f>
        <v>-1522.6702165671763</v>
      </c>
      <c r="Y40" s="83">
        <f>+Z38-X38</f>
        <v>641.44096045714332</v>
      </c>
    </row>
    <row r="41" spans="8:26" x14ac:dyDescent="0.25">
      <c r="K41" s="202"/>
      <c r="T41" s="83">
        <f>+T38-X38</f>
        <v>895.25220312226065</v>
      </c>
      <c r="U41" s="84">
        <f>+U40/V38</f>
        <v>-0.22635506127471131</v>
      </c>
      <c r="V41" s="83">
        <f>+V38-Z38</f>
        <v>881.22925611003302</v>
      </c>
      <c r="W41" s="84">
        <f>+W40/V38</f>
        <v>0.54933728835712015</v>
      </c>
      <c r="Y41">
        <v>6000</v>
      </c>
    </row>
    <row r="42" spans="8:26" ht="16.5" thickBot="1" x14ac:dyDescent="0.3">
      <c r="K42" s="202"/>
      <c r="Y42" s="95">
        <f>+Y41/Y40</f>
        <v>9.3539395983130067</v>
      </c>
    </row>
    <row r="43" spans="8:26" x14ac:dyDescent="0.25">
      <c r="K43" s="202"/>
      <c r="S43" s="172" t="s">
        <v>93</v>
      </c>
      <c r="T43" s="175">
        <f>-T22/T38</f>
        <v>6.9721278871346755</v>
      </c>
      <c r="U43" s="176"/>
      <c r="V43" s="176">
        <f>-V22/V38</f>
        <v>6.3856703166112396</v>
      </c>
      <c r="W43" s="153"/>
      <c r="X43" s="176">
        <f>-X22/X38</f>
        <v>6.6818001539918477</v>
      </c>
      <c r="Y43" s="153"/>
      <c r="Z43" s="177">
        <f>-Z22/Z38</f>
        <v>6.2125991297707648</v>
      </c>
    </row>
    <row r="44" spans="8:26" x14ac:dyDescent="0.25">
      <c r="K44" s="202"/>
      <c r="S44" s="173" t="s">
        <v>92</v>
      </c>
      <c r="T44" s="178">
        <f>+(10-T43)*-T38</f>
        <v>10292.491795413627</v>
      </c>
      <c r="V44" s="83">
        <f>+(10-V43)*-V38</f>
        <v>10018.311660964469</v>
      </c>
      <c r="X44" s="83">
        <f>+(10-X43)*-X38</f>
        <v>14250.013826636232</v>
      </c>
      <c r="Z44" s="179">
        <f>+(10-Z43)*-Z38</f>
        <v>13835.6042220648</v>
      </c>
    </row>
    <row r="45" spans="8:26" ht="16.5" thickBot="1" x14ac:dyDescent="0.3">
      <c r="K45" s="202"/>
      <c r="S45" s="174" t="s">
        <v>94</v>
      </c>
      <c r="T45" s="180">
        <f>+(15-T43)*-T38</f>
        <v>27288.737693120438</v>
      </c>
      <c r="U45" s="162"/>
      <c r="V45" s="181">
        <f>+(15-V43)*-V38</f>
        <v>23877.467491446703</v>
      </c>
      <c r="W45" s="162"/>
      <c r="X45" s="181">
        <f>+(15-X43)*-X38</f>
        <v>35722.520739954351</v>
      </c>
      <c r="Y45" s="162"/>
      <c r="Z45" s="182">
        <f>+(15-Z43)*-Z38</f>
        <v>32100.906333097195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504BB-FCBC-4481-A386-84E6514232DD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46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0.16895271905760853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1.5205744715184768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0.26066990940316748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-0.3393300905968325</v>
      </c>
      <c r="L11" s="21">
        <f t="shared" si="9"/>
        <v>18.825432896291929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0.60822978860739063</v>
      </c>
      <c r="I12" s="62" t="str">
        <f>'Home Consumption Data'!D13</f>
        <v xml:space="preserve"> </v>
      </c>
      <c r="J12" s="21">
        <f t="shared" si="11"/>
        <v>8.2297886073906534E-3</v>
      </c>
      <c r="K12" s="21">
        <f t="shared" si="12"/>
        <v>0</v>
      </c>
      <c r="L12" s="21">
        <f t="shared" si="9"/>
        <v>18.83366268489932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0.95578966781161412</v>
      </c>
      <c r="I13" s="62" t="str">
        <f>'Home Consumption Data'!D14</f>
        <v xml:space="preserve"> </v>
      </c>
      <c r="J13" s="21">
        <f t="shared" si="11"/>
        <v>0.5557896678116141</v>
      </c>
      <c r="K13" s="21">
        <f t="shared" si="12"/>
        <v>0</v>
      </c>
      <c r="L13" s="21">
        <f t="shared" si="9"/>
        <v>19.389452352710933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</v>
      </c>
      <c r="R13" s="51">
        <f>'Home Consumption Data'!F14</f>
        <v>0.23860000000000001</v>
      </c>
      <c r="S13" s="52">
        <f t="shared" si="5"/>
        <v>0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1.2599045621153093</v>
      </c>
      <c r="I14" s="62" t="str">
        <f>'Home Consumption Data'!D15</f>
        <v xml:space="preserve"> </v>
      </c>
      <c r="J14" s="21">
        <f t="shared" si="11"/>
        <v>0.55990456211530937</v>
      </c>
      <c r="K14" s="21">
        <f t="shared" si="12"/>
        <v>0</v>
      </c>
      <c r="L14" s="21">
        <f t="shared" si="9"/>
        <v>19.949356914826243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</v>
      </c>
      <c r="R14" s="51">
        <f>'Home Consumption Data'!F15</f>
        <v>0.23860000000000001</v>
      </c>
      <c r="S14" s="52">
        <f t="shared" si="5"/>
        <v>0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1.3902395168168933</v>
      </c>
      <c r="I15" s="62" t="str">
        <f>'Home Consumption Data'!D16</f>
        <v xml:space="preserve"> </v>
      </c>
      <c r="J15" s="21">
        <f t="shared" si="11"/>
        <v>5.064308517375693E-2</v>
      </c>
      <c r="K15" s="21">
        <f t="shared" si="12"/>
        <v>0</v>
      </c>
      <c r="L15" s="21">
        <f t="shared" si="9"/>
        <v>20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0.6395964316431364</v>
      </c>
      <c r="R15" s="51">
        <f>'Home Consumption Data'!F16</f>
        <v>0.23860000000000001</v>
      </c>
      <c r="S15" s="52">
        <f t="shared" si="5"/>
        <v>0.15260770859005235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1.5205744715184768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20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0.5205744715184768</v>
      </c>
      <c r="R16" s="51">
        <f>'Home Consumption Data'!F17</f>
        <v>0.23860000000000001</v>
      </c>
      <c r="S16" s="52">
        <f t="shared" si="5"/>
        <v>0.12420906890430856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1.3902395168168933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20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0.39023951681689328</v>
      </c>
      <c r="R17" s="51">
        <f>'Home Consumption Data'!F18</f>
        <v>0.23860000000000001</v>
      </c>
      <c r="S17" s="52">
        <f t="shared" si="5"/>
        <v>9.3111148712510736E-2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1.3033495470158372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20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0.60334954701583721</v>
      </c>
      <c r="R18" s="51">
        <f>'Home Consumption Data'!F19</f>
        <v>0.23860000000000001</v>
      </c>
      <c r="S18" s="52">
        <f t="shared" si="5"/>
        <v>0.14395920191797876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1.0861246225131977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20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8.6124622513197746E-2</v>
      </c>
      <c r="R19" s="51">
        <f>'Home Consumption Data'!F20</f>
        <v>0.23860000000000001</v>
      </c>
      <c r="S19" s="52">
        <f t="shared" si="5"/>
        <v>2.0549334931648983E-2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0.52133981880633495</v>
      </c>
      <c r="I20" s="64" t="str">
        <f>'Home Consumption Data'!D21</f>
        <v>FD</v>
      </c>
      <c r="J20" s="61">
        <f t="shared" si="11"/>
        <v>0</v>
      </c>
      <c r="K20" s="61">
        <f t="shared" si="12"/>
        <v>-9.4786601811936642</v>
      </c>
      <c r="L20" s="61">
        <f t="shared" si="9"/>
        <v>10.228185380212716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9.2999999999999989</v>
      </c>
      <c r="R20" s="59">
        <f>'Home Consumption Data'!F21</f>
        <v>0.38030000000000003</v>
      </c>
      <c r="S20" s="60">
        <f t="shared" si="5"/>
        <v>3.5367899999999999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0.17377993960211166</v>
      </c>
      <c r="I21" s="64" t="str">
        <f>'Home Consumption Data'!D22</f>
        <v>FD</v>
      </c>
      <c r="J21" s="61">
        <f t="shared" si="11"/>
        <v>0</v>
      </c>
      <c r="K21" s="61">
        <f t="shared" si="12"/>
        <v>-9.8262200603978886</v>
      </c>
      <c r="L21" s="61">
        <f t="shared" si="9"/>
        <v>9.8061606606645313E-2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8</v>
      </c>
      <c r="R21" s="59">
        <f>'Home Consumption Data'!F22</f>
        <v>0.38030000000000003</v>
      </c>
      <c r="S21" s="60">
        <f t="shared" si="5"/>
        <v>3.0424000000000002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-9.5119758408445956E-2</v>
      </c>
      <c r="L22" s="61">
        <f t="shared" si="9"/>
        <v>0</v>
      </c>
      <c r="M22" s="55">
        <f t="shared" si="14"/>
        <v>0.904880241591554</v>
      </c>
      <c r="N22" s="56">
        <f>'Home Consumption Data'!E23</f>
        <v>0.47220000000000001</v>
      </c>
      <c r="O22" s="55"/>
      <c r="P22" s="57">
        <f t="shared" si="3"/>
        <v>0.42728445007953181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10.470241361027226</v>
      </c>
      <c r="I28" s="65"/>
      <c r="J28" s="11">
        <f>SUM(J4:J27)</f>
        <v>21.174567103708071</v>
      </c>
      <c r="K28" s="11">
        <f>SUM(K4:K27)</f>
        <v>-20.539330090596831</v>
      </c>
      <c r="L28" s="9"/>
      <c r="M28" s="11">
        <f>SUM(M4:M27)</f>
        <v>28.204880241591557</v>
      </c>
      <c r="N28" s="41"/>
      <c r="O28" s="11"/>
      <c r="P28" s="22">
        <f>SUM(P4:P27)</f>
        <v>6.6273044500795333</v>
      </c>
      <c r="Q28" s="11">
        <f>SUM(Q4:Q27)</f>
        <v>19.53988458950754</v>
      </c>
      <c r="R28" s="41"/>
      <c r="S28" s="22">
        <f>SUM(S4:S27)</f>
        <v>7.1136264630564998</v>
      </c>
      <c r="T28" s="36">
        <f>P28-S28</f>
        <v>-0.48632201297696653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7.2613220129769669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9682B7AD-593E-4DF0-96CD-B3F5D80D8224}"/>
  </hyperlinks>
  <pageMargins left="0.7" right="0.7" top="0.75" bottom="0.75" header="0.3" footer="0.3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38B2B-6508-4D42-8D65-85F4BF25C6D1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47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0.25948039373890591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2.3353235436501532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0.40034117891145482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-0.19965882108854516</v>
      </c>
      <c r="L11" s="21">
        <f t="shared" si="9"/>
        <v>18.96942389578501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0.93412941746006117</v>
      </c>
      <c r="I12" s="62" t="str">
        <f>'Home Consumption Data'!D13</f>
        <v xml:space="preserve"> </v>
      </c>
      <c r="J12" s="21">
        <f t="shared" si="11"/>
        <v>0.3341294174600612</v>
      </c>
      <c r="K12" s="21">
        <f t="shared" si="12"/>
        <v>0</v>
      </c>
      <c r="L12" s="21">
        <f t="shared" si="9"/>
        <v>19.303553313245072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1.467917656008668</v>
      </c>
      <c r="I13" s="62" t="str">
        <f>'Home Consumption Data'!D14</f>
        <v xml:space="preserve"> </v>
      </c>
      <c r="J13" s="21">
        <f t="shared" si="11"/>
        <v>0.69644668675492838</v>
      </c>
      <c r="K13" s="21">
        <f t="shared" si="12"/>
        <v>0</v>
      </c>
      <c r="L13" s="21">
        <f t="shared" si="9"/>
        <v>20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0.37147096925373946</v>
      </c>
      <c r="R13" s="51">
        <f>'Home Consumption Data'!F14</f>
        <v>0.23860000000000001</v>
      </c>
      <c r="S13" s="52">
        <f t="shared" si="5"/>
        <v>8.8632973263942233E-2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1.9349823647386981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20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1.2349823647386982</v>
      </c>
      <c r="R14" s="51">
        <f>'Home Consumption Data'!F15</f>
        <v>0.23860000000000001</v>
      </c>
      <c r="S14" s="52">
        <f t="shared" si="5"/>
        <v>0.29466679222665337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2.1351529541944259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20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1.4351529541944259</v>
      </c>
      <c r="R15" s="51">
        <f>'Home Consumption Data'!F16</f>
        <v>0.23860000000000001</v>
      </c>
      <c r="S15" s="52">
        <f t="shared" si="5"/>
        <v>0.34242749487079005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2.3353235436501532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20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1.3353235436501532</v>
      </c>
      <c r="R16" s="51">
        <f>'Home Consumption Data'!F17</f>
        <v>0.23860000000000001</v>
      </c>
      <c r="S16" s="52">
        <f t="shared" si="5"/>
        <v>0.31860819751492653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2.1351529541944259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20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1.1351529541944259</v>
      </c>
      <c r="R17" s="51">
        <f>'Home Consumption Data'!F18</f>
        <v>0.23860000000000001</v>
      </c>
      <c r="S17" s="52">
        <f t="shared" si="5"/>
        <v>0.27084749487079002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2.0017058945572739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20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1.3017058945572739</v>
      </c>
      <c r="R18" s="51">
        <f>'Home Consumption Data'!F19</f>
        <v>0.23860000000000001</v>
      </c>
      <c r="S18" s="52">
        <f t="shared" si="5"/>
        <v>0.31058702644136554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1.668088245464395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20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0.66808824546439505</v>
      </c>
      <c r="R19" s="51">
        <f>'Home Consumption Data'!F20</f>
        <v>0.23860000000000001</v>
      </c>
      <c r="S19" s="52">
        <f t="shared" si="5"/>
        <v>0.15940585536780466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0.80068235782290964</v>
      </c>
      <c r="I20" s="64" t="str">
        <f>'Home Consumption Data'!D21</f>
        <v>FD</v>
      </c>
      <c r="J20" s="61">
        <f t="shared" si="11"/>
        <v>0</v>
      </c>
      <c r="K20" s="61">
        <f t="shared" si="12"/>
        <v>-9.1993176421770908</v>
      </c>
      <c r="L20" s="61">
        <f t="shared" si="9"/>
        <v>10.516167379198874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9.3000000000000007</v>
      </c>
      <c r="R20" s="59">
        <f>'Home Consumption Data'!F21</f>
        <v>0.38030000000000003</v>
      </c>
      <c r="S20" s="60">
        <f t="shared" si="5"/>
        <v>3.5367900000000003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0.26689411927430323</v>
      </c>
      <c r="I21" s="64" t="str">
        <f>'Home Consumption Data'!D22</f>
        <v>FD</v>
      </c>
      <c r="J21" s="61">
        <f t="shared" si="11"/>
        <v>0</v>
      </c>
      <c r="K21" s="61">
        <f t="shared" si="12"/>
        <v>-9.7331058807256969</v>
      </c>
      <c r="L21" s="61">
        <f t="shared" si="9"/>
        <v>0.48203760525485606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8</v>
      </c>
      <c r="R21" s="59">
        <f>'Home Consumption Data'!F22</f>
        <v>0.38030000000000003</v>
      </c>
      <c r="S21" s="60">
        <f t="shared" si="5"/>
        <v>3.0424000000000002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-0.46757647709721034</v>
      </c>
      <c r="L22" s="61">
        <f t="shared" si="9"/>
        <v>0</v>
      </c>
      <c r="M22" s="55">
        <f t="shared" si="14"/>
        <v>0.5324235229027896</v>
      </c>
      <c r="N22" s="56">
        <f>'Home Consumption Data'!E23</f>
        <v>0.47220000000000001</v>
      </c>
      <c r="O22" s="55"/>
      <c r="P22" s="57">
        <f t="shared" si="3"/>
        <v>0.25141038751469724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16.080370686276769</v>
      </c>
      <c r="I28" s="65"/>
      <c r="J28" s="11">
        <f>SUM(J4:J27)</f>
        <v>21.03057610421499</v>
      </c>
      <c r="K28" s="11">
        <f>SUM(K4:K27)</f>
        <v>-20.399658821088543</v>
      </c>
      <c r="L28" s="9"/>
      <c r="M28" s="11">
        <f>SUM(M4:M27)</f>
        <v>27.832423522902793</v>
      </c>
      <c r="N28" s="41"/>
      <c r="O28" s="11"/>
      <c r="P28" s="22">
        <f>SUM(P4:P27)</f>
        <v>6.4514303875146988</v>
      </c>
      <c r="Q28" s="11">
        <f>SUM(Q4:Q27)</f>
        <v>24.781876926053112</v>
      </c>
      <c r="R28" s="41"/>
      <c r="S28" s="22">
        <f>SUM(S4:S27)</f>
        <v>8.3643658345562724</v>
      </c>
      <c r="T28" s="36">
        <f>P28-S28</f>
        <v>-1.9129354470415736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8.6879354470415748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6E64E152-B028-474D-B3FC-079F8079BF6F}"/>
  </hyperlinks>
  <pageMargins left="0.7" right="0.7" top="0.75" bottom="0.75" header="0.3" footer="0.3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C8F63-F75F-4FF9-AD05-63E3EDC2D1A8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48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0.35517185735033086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3.1965467161529775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0.54797943705479613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-5.2020562945203852E-2</v>
      </c>
      <c r="L11" s="21">
        <f t="shared" si="9"/>
        <v>19.121628285623505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1.2786186864611908</v>
      </c>
      <c r="I12" s="62" t="str">
        <f>'Home Consumption Data'!D13</f>
        <v xml:space="preserve"> </v>
      </c>
      <c r="J12" s="21">
        <f t="shared" si="11"/>
        <v>0.67861868646119083</v>
      </c>
      <c r="K12" s="21">
        <f t="shared" si="12"/>
        <v>0</v>
      </c>
      <c r="L12" s="21">
        <f t="shared" si="9"/>
        <v>19.800246972084697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2.0092579358675859</v>
      </c>
      <c r="I13" s="62" t="str">
        <f>'Home Consumption Data'!D14</f>
        <v xml:space="preserve"> </v>
      </c>
      <c r="J13" s="21">
        <f t="shared" si="11"/>
        <v>0.19975302791530325</v>
      </c>
      <c r="K13" s="21">
        <f t="shared" si="12"/>
        <v>0</v>
      </c>
      <c r="L13" s="21">
        <f t="shared" si="9"/>
        <v>20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1.4095049079522828</v>
      </c>
      <c r="R13" s="51">
        <f>'Home Consumption Data'!F14</f>
        <v>0.23860000000000001</v>
      </c>
      <c r="S13" s="52">
        <f t="shared" si="5"/>
        <v>0.33630787103741466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2.6485672790981813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20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1.9485672790981814</v>
      </c>
      <c r="R14" s="51">
        <f>'Home Consumption Data'!F15</f>
        <v>0.23860000000000001</v>
      </c>
      <c r="S14" s="52">
        <f t="shared" si="5"/>
        <v>0.46492815279282607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2.9225569976255796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20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2.2225569976255795</v>
      </c>
      <c r="R15" s="51">
        <f>'Home Consumption Data'!F16</f>
        <v>0.23860000000000001</v>
      </c>
      <c r="S15" s="52">
        <f t="shared" si="5"/>
        <v>0.53030209963346331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3.1965467161529775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20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2.1965467161529775</v>
      </c>
      <c r="R16" s="51">
        <f>'Home Consumption Data'!F17</f>
        <v>0.23860000000000001</v>
      </c>
      <c r="S16" s="52">
        <f t="shared" si="5"/>
        <v>0.52409604647410046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2.9225569976255796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20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1.9225569976255796</v>
      </c>
      <c r="R17" s="51">
        <f>'Home Consumption Data'!F18</f>
        <v>0.23860000000000001</v>
      </c>
      <c r="S17" s="52">
        <f t="shared" si="5"/>
        <v>0.45872209963346333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2.7398971852739806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20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2.0398971852739809</v>
      </c>
      <c r="R18" s="51">
        <f>'Home Consumption Data'!F19</f>
        <v>0.23860000000000001</v>
      </c>
      <c r="S18" s="52">
        <f t="shared" si="5"/>
        <v>0.48671946840637187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2.2832476543949838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20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1.2832476543949838</v>
      </c>
      <c r="R19" s="51">
        <f>'Home Consumption Data'!F20</f>
        <v>0.23860000000000001</v>
      </c>
      <c r="S19" s="52">
        <f t="shared" si="5"/>
        <v>0.30618289033864315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1.0959588741095923</v>
      </c>
      <c r="I20" s="64" t="str">
        <f>'Home Consumption Data'!D21</f>
        <v>FD</v>
      </c>
      <c r="J20" s="61">
        <f t="shared" si="11"/>
        <v>0</v>
      </c>
      <c r="K20" s="61">
        <f t="shared" si="12"/>
        <v>-8.9040411258904086</v>
      </c>
      <c r="L20" s="61">
        <f t="shared" si="9"/>
        <v>10.820576158875868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9.3000000000000007</v>
      </c>
      <c r="R20" s="59">
        <f>'Home Consumption Data'!F21</f>
        <v>0.38030000000000003</v>
      </c>
      <c r="S20" s="60">
        <f t="shared" si="5"/>
        <v>3.5367900000000003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0.36531962470319745</v>
      </c>
      <c r="I21" s="64" t="str">
        <f>'Home Consumption Data'!D22</f>
        <v>FD</v>
      </c>
      <c r="J21" s="61">
        <f t="shared" si="11"/>
        <v>0</v>
      </c>
      <c r="K21" s="61">
        <f t="shared" si="12"/>
        <v>-9.6346803752968029</v>
      </c>
      <c r="L21" s="61">
        <f t="shared" si="9"/>
        <v>0.88791597815751366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8</v>
      </c>
      <c r="R21" s="59">
        <f>'Home Consumption Data'!F22</f>
        <v>0.38030000000000003</v>
      </c>
      <c r="S21" s="60">
        <f t="shared" si="5"/>
        <v>3.0424000000000002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-0.86127849881278828</v>
      </c>
      <c r="L22" s="61">
        <f t="shared" si="9"/>
        <v>-1.1102230246251565E-16</v>
      </c>
      <c r="M22" s="55">
        <f t="shared" si="14"/>
        <v>0.13872150118721172</v>
      </c>
      <c r="N22" s="56">
        <f>'Home Consumption Data'!E23</f>
        <v>0.47220000000000001</v>
      </c>
      <c r="O22" s="55"/>
      <c r="P22" s="57">
        <f t="shared" si="3"/>
        <v>6.5504292860601374E-2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1.0769163338864018E-16</v>
      </c>
      <c r="L23" s="21">
        <f t="shared" si="9"/>
        <v>0</v>
      </c>
      <c r="M23" s="53">
        <f t="shared" si="14"/>
        <v>0.80000000000000016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22.010507388367646</v>
      </c>
      <c r="I28" s="65"/>
      <c r="J28" s="11">
        <f>SUM(J4:J27)</f>
        <v>20.878371714376495</v>
      </c>
      <c r="K28" s="11">
        <f>SUM(K4:K27)</f>
        <v>-20.252020562945205</v>
      </c>
      <c r="L28" s="9"/>
      <c r="M28" s="11">
        <f>SUM(M4:M27)</f>
        <v>27.438721501187217</v>
      </c>
      <c r="N28" s="41"/>
      <c r="O28" s="11"/>
      <c r="P28" s="22">
        <f>SUM(P4:P27)</f>
        <v>6.2655242928606025</v>
      </c>
      <c r="Q28" s="11">
        <f>SUM(Q4:Q27)</f>
        <v>30.322877738123566</v>
      </c>
      <c r="R28" s="41"/>
      <c r="S28" s="22">
        <f>SUM(S4:S27)</f>
        <v>9.6864486283162829</v>
      </c>
      <c r="T28" s="36">
        <f>P28-S28</f>
        <v>-3.4209243354556804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10.195924335455681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EFB1FA87-C8DC-43CA-BEE9-AC30CCE17C24}"/>
  </hyperlinks>
  <pageMargins left="0.7" right="0.7" top="0.75" bottom="0.75" header="0.3" footer="0.3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45B35-B907-4A36-ABEE-3A30EB98EEB8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49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0.37050185573664679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3.3345167016298212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0.57163143456511223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-2.8368565434887749E-2</v>
      </c>
      <c r="L11" s="21">
        <f t="shared" si="9"/>
        <v>19.14601178821146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1.3338066806519284</v>
      </c>
      <c r="I12" s="62" t="str">
        <f>'Home Consumption Data'!D13</f>
        <v xml:space="preserve"> </v>
      </c>
      <c r="J12" s="21">
        <f t="shared" si="11"/>
        <v>0.73380668065192844</v>
      </c>
      <c r="K12" s="21">
        <f t="shared" si="12"/>
        <v>0</v>
      </c>
      <c r="L12" s="21">
        <f t="shared" si="9"/>
        <v>19.879818468863387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1</v>
      </c>
      <c r="G13" s="12">
        <v>0.62857142857142867</v>
      </c>
      <c r="H13" s="5">
        <f t="shared" si="0"/>
        <v>2.0959819267387449</v>
      </c>
      <c r="I13" s="62" t="str">
        <f>'Home Consumption Data'!D14</f>
        <v xml:space="preserve"> </v>
      </c>
      <c r="J13" s="21">
        <f t="shared" si="11"/>
        <v>0.12018153113661256</v>
      </c>
      <c r="K13" s="21">
        <f t="shared" si="12"/>
        <v>0</v>
      </c>
      <c r="L13" s="21">
        <f t="shared" si="9"/>
        <v>20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0.97580039560213239</v>
      </c>
      <c r="R13" s="51">
        <f>'Home Consumption Data'!F14</f>
        <v>0.23860000000000001</v>
      </c>
      <c r="S13" s="52">
        <f t="shared" si="5"/>
        <v>0.23282597439066879</v>
      </c>
      <c r="U13" s="78">
        <f t="shared" si="6"/>
        <v>1</v>
      </c>
      <c r="V13" s="78">
        <f t="shared" si="10"/>
        <v>0.35</v>
      </c>
      <c r="W13" s="78">
        <f t="shared" si="7"/>
        <v>0.35</v>
      </c>
    </row>
    <row r="14" spans="2:23" x14ac:dyDescent="0.25">
      <c r="E14" s="37">
        <v>10</v>
      </c>
      <c r="F14" s="7">
        <f>VLOOKUP($C$4, 'Home Consumption Data'!O:AR,E14+7,FALSE)</f>
        <v>2</v>
      </c>
      <c r="G14" s="12">
        <v>0.82857142857142851</v>
      </c>
      <c r="H14" s="5">
        <f t="shared" si="0"/>
        <v>2.7628852670647088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20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0.76288526706470883</v>
      </c>
      <c r="R14" s="51">
        <f>'Home Consumption Data'!F15</f>
        <v>0.23860000000000001</v>
      </c>
      <c r="S14" s="52">
        <f t="shared" si="5"/>
        <v>0.18202442472163954</v>
      </c>
      <c r="U14" s="78">
        <f t="shared" si="6"/>
        <v>2</v>
      </c>
      <c r="V14" s="78">
        <f t="shared" si="10"/>
        <v>0.35</v>
      </c>
      <c r="W14" s="78">
        <f t="shared" si="7"/>
        <v>0.7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2</v>
      </c>
      <c r="G15" s="12">
        <v>0.91428571428571437</v>
      </c>
      <c r="H15" s="5">
        <f t="shared" si="0"/>
        <v>3.0487009843472652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20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1.0487009843472652</v>
      </c>
      <c r="R15" s="51">
        <f>'Home Consumption Data'!F16</f>
        <v>0.23860000000000001</v>
      </c>
      <c r="S15" s="52">
        <f t="shared" si="5"/>
        <v>0.2502200548652575</v>
      </c>
      <c r="U15" s="78">
        <f t="shared" si="6"/>
        <v>2</v>
      </c>
      <c r="V15" s="78">
        <f t="shared" si="10"/>
        <v>0.35</v>
      </c>
      <c r="W15" s="78">
        <f t="shared" si="7"/>
        <v>0.7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4</v>
      </c>
      <c r="G16" s="12">
        <v>1</v>
      </c>
      <c r="H16" s="5">
        <f t="shared" si="0"/>
        <v>3.3345167016298212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-0.66548329837017883</v>
      </c>
      <c r="L16" s="21">
        <f t="shared" si="9"/>
        <v>19.31393474394827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</v>
      </c>
      <c r="R16" s="51">
        <f>'Home Consumption Data'!F17</f>
        <v>0.23860000000000001</v>
      </c>
      <c r="S16" s="52">
        <f t="shared" si="5"/>
        <v>0</v>
      </c>
      <c r="U16" s="78">
        <f t="shared" si="6"/>
        <v>4</v>
      </c>
      <c r="V16" s="78">
        <f t="shared" si="10"/>
        <v>0.35</v>
      </c>
      <c r="W16" s="78">
        <f t="shared" si="7"/>
        <v>1.4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4</v>
      </c>
      <c r="G17" s="12">
        <v>0.91428571428571437</v>
      </c>
      <c r="H17" s="5">
        <f t="shared" si="0"/>
        <v>3.0487009843472652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-0.95129901565273478</v>
      </c>
      <c r="L17" s="21">
        <f t="shared" si="9"/>
        <v>18.33321410925473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</v>
      </c>
      <c r="R17" s="51">
        <f>'Home Consumption Data'!F18</f>
        <v>0.23860000000000001</v>
      </c>
      <c r="S17" s="52">
        <f t="shared" si="5"/>
        <v>0</v>
      </c>
      <c r="U17" s="78">
        <f t="shared" si="6"/>
        <v>4</v>
      </c>
      <c r="V17" s="78">
        <f t="shared" si="10"/>
        <v>0.35</v>
      </c>
      <c r="W17" s="78">
        <f t="shared" si="7"/>
        <v>1.4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2</v>
      </c>
      <c r="G18" s="12">
        <v>0.8571428571428571</v>
      </c>
      <c r="H18" s="5">
        <f t="shared" si="0"/>
        <v>2.8581571728255608</v>
      </c>
      <c r="I18" s="62" t="str">
        <f>'Home Consumption Data'!D19</f>
        <v xml:space="preserve"> </v>
      </c>
      <c r="J18" s="21">
        <f t="shared" si="11"/>
        <v>0.85815717282556081</v>
      </c>
      <c r="K18" s="21">
        <f t="shared" si="12"/>
        <v>0</v>
      </c>
      <c r="L18" s="21">
        <f t="shared" si="9"/>
        <v>19.19137128208029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</v>
      </c>
      <c r="R18" s="51">
        <f>'Home Consumption Data'!F19</f>
        <v>0.23860000000000001</v>
      </c>
      <c r="S18" s="52">
        <f t="shared" si="5"/>
        <v>0</v>
      </c>
      <c r="U18" s="78">
        <f t="shared" si="6"/>
        <v>2</v>
      </c>
      <c r="V18" s="78">
        <f t="shared" si="10"/>
        <v>0.35</v>
      </c>
      <c r="W18" s="78">
        <f t="shared" si="7"/>
        <v>0.7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2.3817976440213009</v>
      </c>
      <c r="I19" s="62" t="str">
        <f>'Home Consumption Data'!D20</f>
        <v xml:space="preserve"> </v>
      </c>
      <c r="J19" s="21">
        <f t="shared" si="11"/>
        <v>0.80862871791971003</v>
      </c>
      <c r="K19" s="21">
        <f t="shared" si="12"/>
        <v>0</v>
      </c>
      <c r="L19" s="21">
        <f t="shared" si="9"/>
        <v>20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0.57316892610159087</v>
      </c>
      <c r="R19" s="51">
        <f>'Home Consumption Data'!F20</f>
        <v>0.23860000000000001</v>
      </c>
      <c r="S19" s="52">
        <f t="shared" si="5"/>
        <v>0.13675810576783959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1.1432628691302245</v>
      </c>
      <c r="I20" s="64" t="str">
        <f>'Home Consumption Data'!D21</f>
        <v>FD</v>
      </c>
      <c r="J20" s="61">
        <f t="shared" si="11"/>
        <v>0</v>
      </c>
      <c r="K20" s="61">
        <f t="shared" si="12"/>
        <v>-8.8567371308697762</v>
      </c>
      <c r="L20" s="61">
        <f t="shared" si="9"/>
        <v>10.869343164051777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9.3000000000000007</v>
      </c>
      <c r="R20" s="59">
        <f>'Home Consumption Data'!F21</f>
        <v>0.38030000000000003</v>
      </c>
      <c r="S20" s="60">
        <f t="shared" si="5"/>
        <v>3.5367900000000003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0.38108762304340815</v>
      </c>
      <c r="I21" s="64" t="str">
        <f>'Home Consumption Data'!D22</f>
        <v>FD</v>
      </c>
      <c r="J21" s="61">
        <f t="shared" si="11"/>
        <v>0</v>
      </c>
      <c r="K21" s="61">
        <f t="shared" si="12"/>
        <v>-9.6189123769565921</v>
      </c>
      <c r="L21" s="61">
        <f t="shared" si="9"/>
        <v>0.95293865172539327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8</v>
      </c>
      <c r="R21" s="59">
        <f>'Home Consumption Data'!F22</f>
        <v>0.38030000000000003</v>
      </c>
      <c r="S21" s="60">
        <f t="shared" si="5"/>
        <v>3.0424000000000002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-0.92435049217363141</v>
      </c>
      <c r="L22" s="61">
        <f t="shared" si="9"/>
        <v>0</v>
      </c>
      <c r="M22" s="55">
        <f t="shared" si="14"/>
        <v>7.5649507826368589E-2</v>
      </c>
      <c r="N22" s="56">
        <f>'Home Consumption Data'!E23</f>
        <v>0.47220000000000001</v>
      </c>
      <c r="O22" s="55"/>
      <c r="P22" s="57">
        <f t="shared" si="3"/>
        <v>3.5721697595611251E-2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29</v>
      </c>
      <c r="G28" s="13"/>
      <c r="H28" s="10">
        <f>SUM(H4:H27)</f>
        <v>22.960529288365343</v>
      </c>
      <c r="I28" s="65"/>
      <c r="J28" s="11">
        <f>SUM(J4:J27)</f>
        <v>22.52077410253381</v>
      </c>
      <c r="K28" s="11">
        <f>SUM(K4:K27)</f>
        <v>-21.845150879457798</v>
      </c>
      <c r="L28" s="9"/>
      <c r="M28" s="11">
        <f>SUM(M4:M27)</f>
        <v>27.375649507826374</v>
      </c>
      <c r="N28" s="41"/>
      <c r="O28" s="11"/>
      <c r="P28" s="22">
        <f>SUM(P4:P27)</f>
        <v>6.2357416975956124</v>
      </c>
      <c r="Q28" s="11">
        <f>SUM(Q4:Q27)</f>
        <v>20.660555573115698</v>
      </c>
      <c r="R28" s="41"/>
      <c r="S28" s="22">
        <f>SUM(S4:S27)</f>
        <v>7.3810185597454065</v>
      </c>
      <c r="T28" s="36">
        <f>P28-S28</f>
        <v>-1.1452768621497942</v>
      </c>
      <c r="W28" s="9">
        <f>SUM(W4:W27) + 0.3</f>
        <v>10.449999999999996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11.59527686214979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9EF9FDA5-3146-4258-A196-0781B1155DBB}"/>
  </hyperlinks>
  <pageMargins left="0.7" right="0.7" top="0.75" bottom="0.75" header="0.3" footer="0.3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632BA-6FFC-4F0C-8DC0-A3169B3128FE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50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0.38857511699209291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3.497176052928836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0.59951589478780043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-4.8410521219954816E-4</v>
      </c>
      <c r="L11" s="21">
        <f t="shared" si="9"/>
        <v>19.174758654420415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1.3988704211715344</v>
      </c>
      <c r="I12" s="62" t="str">
        <f>'Home Consumption Data'!D13</f>
        <v xml:space="preserve"> </v>
      </c>
      <c r="J12" s="21">
        <f t="shared" si="11"/>
        <v>0.7988704211715344</v>
      </c>
      <c r="K12" s="21">
        <f t="shared" si="12"/>
        <v>0</v>
      </c>
      <c r="L12" s="21">
        <f t="shared" si="9"/>
        <v>19.973629075591951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2</v>
      </c>
      <c r="G13" s="12">
        <v>0.62857142857142867</v>
      </c>
      <c r="H13" s="5">
        <f t="shared" si="0"/>
        <v>2.1982249475552686</v>
      </c>
      <c r="I13" s="62" t="str">
        <f>'Home Consumption Data'!D14</f>
        <v xml:space="preserve"> </v>
      </c>
      <c r="J13" s="21">
        <f t="shared" si="11"/>
        <v>2.6370924408048779E-2</v>
      </c>
      <c r="K13" s="21">
        <f t="shared" si="12"/>
        <v>0</v>
      </c>
      <c r="L13" s="21">
        <f t="shared" si="9"/>
        <v>20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0.17185402314721987</v>
      </c>
      <c r="R13" s="51">
        <f>'Home Consumption Data'!F14</f>
        <v>0.23860000000000001</v>
      </c>
      <c r="S13" s="52">
        <f t="shared" si="5"/>
        <v>4.1004369922926664E-2</v>
      </c>
      <c r="U13" s="78">
        <f t="shared" si="6"/>
        <v>2</v>
      </c>
      <c r="V13" s="78">
        <f t="shared" si="10"/>
        <v>0.35</v>
      </c>
      <c r="W13" s="78">
        <f t="shared" si="7"/>
        <v>0.7</v>
      </c>
    </row>
    <row r="14" spans="2:23" x14ac:dyDescent="0.25">
      <c r="E14" s="37">
        <v>10</v>
      </c>
      <c r="F14" s="7">
        <f>VLOOKUP($C$4, 'Home Consumption Data'!O:AR,E14+7,FALSE)</f>
        <v>2</v>
      </c>
      <c r="G14" s="12">
        <v>0.82857142857142851</v>
      </c>
      <c r="H14" s="5">
        <f t="shared" si="0"/>
        <v>2.8976601581410355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20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0.8976601581410355</v>
      </c>
      <c r="R14" s="51">
        <f>'Home Consumption Data'!F15</f>
        <v>0.23860000000000001</v>
      </c>
      <c r="S14" s="52">
        <f t="shared" si="5"/>
        <v>0.21418171373245107</v>
      </c>
      <c r="U14" s="78">
        <f t="shared" si="6"/>
        <v>2</v>
      </c>
      <c r="V14" s="78">
        <f t="shared" si="10"/>
        <v>0.35</v>
      </c>
      <c r="W14" s="78">
        <f t="shared" si="7"/>
        <v>0.7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4</v>
      </c>
      <c r="G15" s="12">
        <v>0.91428571428571437</v>
      </c>
      <c r="H15" s="5">
        <f t="shared" si="0"/>
        <v>3.1974181055349362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-0.80258189446506378</v>
      </c>
      <c r="L15" s="21">
        <f t="shared" si="9"/>
        <v>19.172595985087565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</v>
      </c>
      <c r="R15" s="51">
        <f>'Home Consumption Data'!F16</f>
        <v>0.23860000000000001</v>
      </c>
      <c r="S15" s="52">
        <f t="shared" si="5"/>
        <v>0</v>
      </c>
      <c r="U15" s="78">
        <f t="shared" si="6"/>
        <v>4</v>
      </c>
      <c r="V15" s="78">
        <f t="shared" si="10"/>
        <v>0.35</v>
      </c>
      <c r="W15" s="78">
        <f t="shared" si="7"/>
        <v>1.4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5</v>
      </c>
      <c r="G16" s="12">
        <v>1</v>
      </c>
      <c r="H16" s="5">
        <f t="shared" si="0"/>
        <v>3.497176052928836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-1.502823947071164</v>
      </c>
      <c r="L16" s="21">
        <f t="shared" si="9"/>
        <v>17.623292946869871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</v>
      </c>
      <c r="R16" s="51">
        <f>'Home Consumption Data'!F17</f>
        <v>0.23860000000000001</v>
      </c>
      <c r="S16" s="52">
        <f t="shared" si="5"/>
        <v>0</v>
      </c>
      <c r="U16" s="78">
        <f t="shared" si="6"/>
        <v>5</v>
      </c>
      <c r="V16" s="78">
        <f t="shared" si="10"/>
        <v>0.35</v>
      </c>
      <c r="W16" s="78">
        <f t="shared" si="7"/>
        <v>1.75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5</v>
      </c>
      <c r="G17" s="12">
        <v>0.91428571428571437</v>
      </c>
      <c r="H17" s="5">
        <f t="shared" si="0"/>
        <v>3.1974181055349362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-1.8025818944650638</v>
      </c>
      <c r="L17" s="21">
        <f t="shared" si="9"/>
        <v>15.764961096905887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</v>
      </c>
      <c r="R17" s="51">
        <f>'Home Consumption Data'!F18</f>
        <v>0.23860000000000001</v>
      </c>
      <c r="S17" s="52">
        <f t="shared" si="5"/>
        <v>0</v>
      </c>
      <c r="U17" s="78">
        <f t="shared" si="6"/>
        <v>5</v>
      </c>
      <c r="V17" s="78">
        <f t="shared" si="10"/>
        <v>0.35</v>
      </c>
      <c r="W17" s="78">
        <f t="shared" si="7"/>
        <v>1.75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2</v>
      </c>
      <c r="G18" s="12">
        <v>0.8571428571428571</v>
      </c>
      <c r="H18" s="5">
        <f t="shared" si="0"/>
        <v>2.9975794739390023</v>
      </c>
      <c r="I18" s="62" t="str">
        <f>'Home Consumption Data'!D19</f>
        <v xml:space="preserve"> </v>
      </c>
      <c r="J18" s="21">
        <f t="shared" si="11"/>
        <v>0.99757947393900226</v>
      </c>
      <c r="K18" s="21">
        <f t="shared" si="12"/>
        <v>0</v>
      </c>
      <c r="L18" s="21">
        <f t="shared" si="9"/>
        <v>16.762540570844891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</v>
      </c>
      <c r="R18" s="51">
        <f>'Home Consumption Data'!F19</f>
        <v>0.23860000000000001</v>
      </c>
      <c r="S18" s="52">
        <f t="shared" si="5"/>
        <v>0</v>
      </c>
      <c r="U18" s="78">
        <f t="shared" si="6"/>
        <v>2</v>
      </c>
      <c r="V18" s="78">
        <f t="shared" si="10"/>
        <v>0.35</v>
      </c>
      <c r="W18" s="78">
        <f t="shared" si="7"/>
        <v>0.7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2.4979828949491685</v>
      </c>
      <c r="I19" s="62" t="str">
        <f>'Home Consumption Data'!D20</f>
        <v xml:space="preserve"> </v>
      </c>
      <c r="J19" s="21">
        <f t="shared" si="11"/>
        <v>1.4979828949491685</v>
      </c>
      <c r="K19" s="21">
        <f t="shared" si="12"/>
        <v>0</v>
      </c>
      <c r="L19" s="21">
        <f t="shared" si="9"/>
        <v>18.260523465794058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</v>
      </c>
      <c r="R19" s="51">
        <f>'Home Consumption Data'!F20</f>
        <v>0.23860000000000001</v>
      </c>
      <c r="S19" s="52">
        <f t="shared" si="5"/>
        <v>0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1.1990317895756009</v>
      </c>
      <c r="I20" s="64" t="str">
        <f>'Home Consumption Data'!D21</f>
        <v>FD</v>
      </c>
      <c r="J20" s="61">
        <f t="shared" si="11"/>
        <v>0</v>
      </c>
      <c r="K20" s="61">
        <f t="shared" si="12"/>
        <v>-8.8009682104243989</v>
      </c>
      <c r="L20" s="61">
        <f t="shared" si="9"/>
        <v>9.1873603622637496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9.3000000000000007</v>
      </c>
      <c r="R20" s="59">
        <f>'Home Consumption Data'!F21</f>
        <v>0.38030000000000003</v>
      </c>
      <c r="S20" s="60">
        <f t="shared" si="5"/>
        <v>3.5367900000000003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0.39967726319186703</v>
      </c>
      <c r="I21" s="64" t="str">
        <f>'Home Consumption Data'!D22</f>
        <v>FD</v>
      </c>
      <c r="J21" s="61">
        <f t="shared" si="11"/>
        <v>0</v>
      </c>
      <c r="K21" s="61">
        <f t="shared" si="12"/>
        <v>-8.9117395513958364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7.3114168145877034</v>
      </c>
      <c r="R21" s="59">
        <f>'Home Consumption Data'!F22</f>
        <v>0.38030000000000003</v>
      </c>
      <c r="S21" s="60">
        <f t="shared" si="5"/>
        <v>2.7805318145877038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33.999999999999993</v>
      </c>
      <c r="G28" s="13"/>
      <c r="H28" s="10">
        <f>SUM(H4:H27)</f>
        <v>24.080555107309983</v>
      </c>
      <c r="I28" s="65"/>
      <c r="J28" s="11">
        <f>SUM(J4:J27)</f>
        <v>23.320803714467754</v>
      </c>
      <c r="K28" s="11">
        <f>SUM(K4:K27)</f>
        <v>-22.621179603033728</v>
      </c>
      <c r="L28" s="9"/>
      <c r="M28" s="11">
        <f>SUM(M4:M27)</f>
        <v>28.300000000000004</v>
      </c>
      <c r="N28" s="41"/>
      <c r="O28" s="11"/>
      <c r="P28" s="22">
        <f>SUM(P4:P27)</f>
        <v>6.6722200000000011</v>
      </c>
      <c r="Q28" s="11">
        <f>SUM(Q4:Q27)</f>
        <v>17.680930995875961</v>
      </c>
      <c r="R28" s="41"/>
      <c r="S28" s="22">
        <f>SUM(S4:S27)</f>
        <v>6.5725078982430816</v>
      </c>
      <c r="T28" s="36">
        <f>P28-S28</f>
        <v>9.971210175691958E-2</v>
      </c>
      <c r="W28" s="9">
        <f>SUM(W4:W27) + 0.3</f>
        <v>12.199999999999994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12.100287898243074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C78E4C67-42E3-48C4-95B9-AEA6C5DFA225}"/>
  </hyperlinks>
  <pageMargins left="0.7" right="0.7" top="0.75" bottom="0.75" header="0.3" footer="0.3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1470B-9E8E-4DC6-921A-1F16F27F1D5F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51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0.38115217040503474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3.4303695336453126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0.58806334862491072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-1.1936651375089258E-2</v>
      </c>
      <c r="L11" s="21">
        <f t="shared" si="9"/>
        <v>19.162951905798881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1.3721478134581249</v>
      </c>
      <c r="I12" s="62" t="str">
        <f>'Home Consumption Data'!D13</f>
        <v xml:space="preserve"> </v>
      </c>
      <c r="J12" s="21">
        <f t="shared" si="11"/>
        <v>0.77214781345812489</v>
      </c>
      <c r="K12" s="21">
        <f t="shared" si="12"/>
        <v>0</v>
      </c>
      <c r="L12" s="21">
        <f t="shared" si="9"/>
        <v>19.935099719257007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2</v>
      </c>
      <c r="G13" s="12">
        <v>0.62857142857142867</v>
      </c>
      <c r="H13" s="5">
        <f t="shared" si="0"/>
        <v>2.1562322782913399</v>
      </c>
      <c r="I13" s="62" t="str">
        <f>'Home Consumption Data'!D14</f>
        <v xml:space="preserve"> </v>
      </c>
      <c r="J13" s="21">
        <f t="shared" si="11"/>
        <v>6.4900280742993033E-2</v>
      </c>
      <c r="K13" s="21">
        <f t="shared" si="12"/>
        <v>0</v>
      </c>
      <c r="L13" s="21">
        <f t="shared" si="9"/>
        <v>20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9.1331997548346866E-2</v>
      </c>
      <c r="R13" s="51">
        <f>'Home Consumption Data'!F14</f>
        <v>0.23860000000000001</v>
      </c>
      <c r="S13" s="52">
        <f t="shared" si="5"/>
        <v>2.1791814615035564E-2</v>
      </c>
      <c r="U13" s="78">
        <f t="shared" si="6"/>
        <v>2</v>
      </c>
      <c r="V13" s="78">
        <f t="shared" si="10"/>
        <v>0.35</v>
      </c>
      <c r="W13" s="78">
        <f t="shared" si="7"/>
        <v>0.7</v>
      </c>
    </row>
    <row r="14" spans="2:23" x14ac:dyDescent="0.25">
      <c r="E14" s="37">
        <v>10</v>
      </c>
      <c r="F14" s="7">
        <f>VLOOKUP($C$4, 'Home Consumption Data'!O:AR,E14+7,FALSE)</f>
        <v>2</v>
      </c>
      <c r="G14" s="12">
        <v>0.82857142857142851</v>
      </c>
      <c r="H14" s="5">
        <f t="shared" si="0"/>
        <v>2.8423061850204019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20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0.84230618502040189</v>
      </c>
      <c r="R14" s="51">
        <f>'Home Consumption Data'!F15</f>
        <v>0.23860000000000001</v>
      </c>
      <c r="S14" s="52">
        <f t="shared" si="5"/>
        <v>0.20097425574586789</v>
      </c>
      <c r="U14" s="78">
        <f t="shared" si="6"/>
        <v>2</v>
      </c>
      <c r="V14" s="78">
        <f t="shared" si="10"/>
        <v>0.35</v>
      </c>
      <c r="W14" s="78">
        <f t="shared" si="7"/>
        <v>0.7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4</v>
      </c>
      <c r="G15" s="12">
        <v>0.91428571428571437</v>
      </c>
      <c r="H15" s="5">
        <f t="shared" si="0"/>
        <v>3.1363378593328575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-0.86366214066714253</v>
      </c>
      <c r="L15" s="21">
        <f t="shared" si="9"/>
        <v>19.109626659106038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</v>
      </c>
      <c r="R15" s="51">
        <f>'Home Consumption Data'!F16</f>
        <v>0.23860000000000001</v>
      </c>
      <c r="S15" s="52">
        <f t="shared" si="5"/>
        <v>0</v>
      </c>
      <c r="U15" s="78">
        <f t="shared" si="6"/>
        <v>4</v>
      </c>
      <c r="V15" s="78">
        <f t="shared" si="10"/>
        <v>0.35</v>
      </c>
      <c r="W15" s="78">
        <f t="shared" si="7"/>
        <v>1.4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5</v>
      </c>
      <c r="G16" s="12">
        <v>1</v>
      </c>
      <c r="H16" s="5">
        <f t="shared" si="0"/>
        <v>3.4303695336453126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-1.5696304663546874</v>
      </c>
      <c r="L16" s="21">
        <f t="shared" si="9"/>
        <v>17.491450920596051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</v>
      </c>
      <c r="R16" s="51">
        <f>'Home Consumption Data'!F17</f>
        <v>0.23860000000000001</v>
      </c>
      <c r="S16" s="52">
        <f t="shared" si="5"/>
        <v>0</v>
      </c>
      <c r="U16" s="78">
        <f t="shared" si="6"/>
        <v>5</v>
      </c>
      <c r="V16" s="78">
        <f t="shared" si="10"/>
        <v>0.35</v>
      </c>
      <c r="W16" s="78">
        <f t="shared" si="7"/>
        <v>1.75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5</v>
      </c>
      <c r="G17" s="12">
        <v>0.91428571428571437</v>
      </c>
      <c r="H17" s="5">
        <f t="shared" si="0"/>
        <v>3.1363378593328575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-1.8636621406671425</v>
      </c>
      <c r="L17" s="21">
        <f t="shared" si="9"/>
        <v>15.570149744650543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</v>
      </c>
      <c r="R17" s="51">
        <f>'Home Consumption Data'!F18</f>
        <v>0.23860000000000001</v>
      </c>
      <c r="S17" s="52">
        <f t="shared" si="5"/>
        <v>0</v>
      </c>
      <c r="U17" s="78">
        <f t="shared" si="6"/>
        <v>5</v>
      </c>
      <c r="V17" s="78">
        <f t="shared" si="10"/>
        <v>0.35</v>
      </c>
      <c r="W17" s="78">
        <f t="shared" si="7"/>
        <v>1.75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2</v>
      </c>
      <c r="G18" s="12">
        <v>0.8571428571428571</v>
      </c>
      <c r="H18" s="5">
        <f t="shared" si="0"/>
        <v>2.9403167431245536</v>
      </c>
      <c r="I18" s="62" t="str">
        <f>'Home Consumption Data'!D19</f>
        <v xml:space="preserve"> </v>
      </c>
      <c r="J18" s="21">
        <f t="shared" si="11"/>
        <v>0.9403167431245536</v>
      </c>
      <c r="K18" s="21">
        <f t="shared" si="12"/>
        <v>0</v>
      </c>
      <c r="L18" s="21">
        <f t="shared" si="9"/>
        <v>16.510466487775098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</v>
      </c>
      <c r="R18" s="51">
        <f>'Home Consumption Data'!F19</f>
        <v>0.23860000000000001</v>
      </c>
      <c r="S18" s="52">
        <f t="shared" si="5"/>
        <v>0</v>
      </c>
      <c r="U18" s="78">
        <f t="shared" si="6"/>
        <v>2</v>
      </c>
      <c r="V18" s="78">
        <f t="shared" si="10"/>
        <v>0.35</v>
      </c>
      <c r="W18" s="78">
        <f t="shared" si="7"/>
        <v>0.7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2.4502639526037946</v>
      </c>
      <c r="I19" s="62" t="str">
        <f>'Home Consumption Data'!D20</f>
        <v xml:space="preserve"> </v>
      </c>
      <c r="J19" s="21">
        <f t="shared" si="11"/>
        <v>1.4502639526037946</v>
      </c>
      <c r="K19" s="21">
        <f t="shared" si="12"/>
        <v>0</v>
      </c>
      <c r="L19" s="21">
        <f t="shared" si="9"/>
        <v>17.960730440378892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</v>
      </c>
      <c r="R19" s="51">
        <f>'Home Consumption Data'!F20</f>
        <v>0.23860000000000001</v>
      </c>
      <c r="S19" s="52">
        <f t="shared" si="5"/>
        <v>0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1.1761266972498214</v>
      </c>
      <c r="I20" s="64" t="str">
        <f>'Home Consumption Data'!D21</f>
        <v>FD</v>
      </c>
      <c r="J20" s="61">
        <f t="shared" si="11"/>
        <v>0</v>
      </c>
      <c r="K20" s="61">
        <f t="shared" si="12"/>
        <v>-8.8238733027501794</v>
      </c>
      <c r="L20" s="61">
        <f t="shared" si="9"/>
        <v>8.8639538396055109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9.3000000000000007</v>
      </c>
      <c r="R20" s="59">
        <f>'Home Consumption Data'!F21</f>
        <v>0.38030000000000003</v>
      </c>
      <c r="S20" s="60">
        <f t="shared" si="5"/>
        <v>3.5367900000000003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0.39204223241660718</v>
      </c>
      <c r="I21" s="64" t="str">
        <f>'Home Consumption Data'!D22</f>
        <v>FD</v>
      </c>
      <c r="J21" s="61">
        <f t="shared" si="11"/>
        <v>0</v>
      </c>
      <c r="K21" s="61">
        <f t="shared" si="12"/>
        <v>-8.5980352244173446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6.9900774568339514</v>
      </c>
      <c r="R21" s="59">
        <f>'Home Consumption Data'!F22</f>
        <v>0.38030000000000003</v>
      </c>
      <c r="S21" s="60">
        <f t="shared" si="5"/>
        <v>2.6583264568339517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33.999999999999993</v>
      </c>
      <c r="G28" s="13"/>
      <c r="H28" s="10">
        <f>SUM(H4:H27)</f>
        <v>23.620544503100582</v>
      </c>
      <c r="I28" s="65"/>
      <c r="J28" s="11">
        <f>SUM(J4:J27)</f>
        <v>23.227628789929469</v>
      </c>
      <c r="K28" s="11">
        <f>SUM(K4:K27)</f>
        <v>-22.530799926231587</v>
      </c>
      <c r="L28" s="9"/>
      <c r="M28" s="11">
        <f>SUM(M4:M27)</f>
        <v>28.300000000000004</v>
      </c>
      <c r="N28" s="41"/>
      <c r="O28" s="11"/>
      <c r="P28" s="22">
        <f>SUM(P4:P27)</f>
        <v>6.6722200000000011</v>
      </c>
      <c r="Q28" s="11">
        <f>SUM(Q4:Q27)</f>
        <v>17.223715639402702</v>
      </c>
      <c r="R28" s="41"/>
      <c r="S28" s="22">
        <f>SUM(S4:S27)</f>
        <v>6.4178825271948554</v>
      </c>
      <c r="T28" s="36">
        <f>P28-S28</f>
        <v>0.25433747280514574</v>
      </c>
      <c r="W28" s="9">
        <f>SUM(W4:W27) + 0.3</f>
        <v>12.199999999999994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11.945662527194848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81D4E8CB-45EF-4B4D-BD17-5B42365E8D16}"/>
  </hyperlinks>
  <pageMargins left="0.7" right="0.7" top="0.75" bottom="0.75" header="0.3" footer="0.3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5BF3B-299A-4696-BBB5-9EFECA7D92B2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52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0.3362917540745522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3.0266257866709698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0.51885013485788056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-8.1149865142119415E-2</v>
      </c>
      <c r="L11" s="21">
        <f t="shared" si="9"/>
        <v>19.091598077173074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1.2106503146683878</v>
      </c>
      <c r="I12" s="62" t="str">
        <f>'Home Consumption Data'!D13</f>
        <v xml:space="preserve"> </v>
      </c>
      <c r="J12" s="21">
        <f t="shared" si="11"/>
        <v>0.61065031466838782</v>
      </c>
      <c r="K12" s="21">
        <f t="shared" si="12"/>
        <v>0</v>
      </c>
      <c r="L12" s="21">
        <f t="shared" si="9"/>
        <v>19.702248391841461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1</v>
      </c>
      <c r="G13" s="12">
        <v>0.62857142857142867</v>
      </c>
      <c r="H13" s="5">
        <f t="shared" si="0"/>
        <v>1.9024504944788956</v>
      </c>
      <c r="I13" s="62" t="str">
        <f>'Home Consumption Data'!D14</f>
        <v xml:space="preserve"> </v>
      </c>
      <c r="J13" s="21">
        <f t="shared" si="11"/>
        <v>0.29775160815853852</v>
      </c>
      <c r="K13" s="21">
        <f t="shared" si="12"/>
        <v>0</v>
      </c>
      <c r="L13" s="21">
        <f t="shared" si="9"/>
        <v>20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0.60469888632035707</v>
      </c>
      <c r="R13" s="51">
        <f>'Home Consumption Data'!F14</f>
        <v>0.23860000000000001</v>
      </c>
      <c r="S13" s="52">
        <f t="shared" si="5"/>
        <v>0.14428115427603719</v>
      </c>
      <c r="U13" s="78">
        <f t="shared" si="6"/>
        <v>1</v>
      </c>
      <c r="V13" s="78">
        <f t="shared" si="10"/>
        <v>0.35</v>
      </c>
      <c r="W13" s="78">
        <f t="shared" si="7"/>
        <v>0.35</v>
      </c>
    </row>
    <row r="14" spans="2:23" x14ac:dyDescent="0.25">
      <c r="E14" s="37">
        <v>10</v>
      </c>
      <c r="F14" s="7">
        <f>VLOOKUP($C$4, 'Home Consumption Data'!O:AR,E14+7,FALSE)</f>
        <v>2</v>
      </c>
      <c r="G14" s="12">
        <v>0.82857142857142851</v>
      </c>
      <c r="H14" s="5">
        <f t="shared" si="0"/>
        <v>2.5077756518130889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20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0.50777565181308892</v>
      </c>
      <c r="R14" s="51">
        <f>'Home Consumption Data'!F15</f>
        <v>0.23860000000000001</v>
      </c>
      <c r="S14" s="52">
        <f t="shared" si="5"/>
        <v>0.12115527052260303</v>
      </c>
      <c r="U14" s="78">
        <f t="shared" si="6"/>
        <v>2</v>
      </c>
      <c r="V14" s="78">
        <f t="shared" si="10"/>
        <v>0.35</v>
      </c>
      <c r="W14" s="78">
        <f t="shared" si="7"/>
        <v>0.7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2</v>
      </c>
      <c r="G15" s="12">
        <v>0.91428571428571437</v>
      </c>
      <c r="H15" s="5">
        <f t="shared" si="0"/>
        <v>2.7672007192420298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20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0.76720071924202982</v>
      </c>
      <c r="R15" s="51">
        <f>'Home Consumption Data'!F16</f>
        <v>0.23860000000000001</v>
      </c>
      <c r="S15" s="52">
        <f t="shared" si="5"/>
        <v>0.18305409161114833</v>
      </c>
      <c r="U15" s="78">
        <f t="shared" si="6"/>
        <v>2</v>
      </c>
      <c r="V15" s="78">
        <f t="shared" si="10"/>
        <v>0.35</v>
      </c>
      <c r="W15" s="78">
        <f t="shared" si="7"/>
        <v>0.7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4</v>
      </c>
      <c r="G16" s="12">
        <v>1</v>
      </c>
      <c r="H16" s="5">
        <f t="shared" si="0"/>
        <v>3.0266257866709698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-0.97337421332903018</v>
      </c>
      <c r="L16" s="21">
        <f t="shared" si="9"/>
        <v>18.996521429557699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</v>
      </c>
      <c r="R16" s="51">
        <f>'Home Consumption Data'!F17</f>
        <v>0.23860000000000001</v>
      </c>
      <c r="S16" s="52">
        <f t="shared" si="5"/>
        <v>0</v>
      </c>
      <c r="U16" s="78">
        <f t="shared" si="6"/>
        <v>4</v>
      </c>
      <c r="V16" s="78">
        <f t="shared" si="10"/>
        <v>0.35</v>
      </c>
      <c r="W16" s="78">
        <f t="shared" si="7"/>
        <v>1.4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4</v>
      </c>
      <c r="G17" s="12">
        <v>0.91428571428571437</v>
      </c>
      <c r="H17" s="5">
        <f t="shared" si="0"/>
        <v>2.7672007192420298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-1.2327992807579702</v>
      </c>
      <c r="L17" s="21">
        <f t="shared" si="9"/>
        <v>17.725594335992781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</v>
      </c>
      <c r="R17" s="51">
        <f>'Home Consumption Data'!F18</f>
        <v>0.23860000000000001</v>
      </c>
      <c r="S17" s="52">
        <f t="shared" si="5"/>
        <v>0</v>
      </c>
      <c r="U17" s="78">
        <f t="shared" si="6"/>
        <v>4</v>
      </c>
      <c r="V17" s="78">
        <f t="shared" si="10"/>
        <v>0.35</v>
      </c>
      <c r="W17" s="78">
        <f t="shared" si="7"/>
        <v>1.4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2</v>
      </c>
      <c r="G18" s="12">
        <v>0.8571428571428571</v>
      </c>
      <c r="H18" s="5">
        <f t="shared" si="0"/>
        <v>2.5942506742894027</v>
      </c>
      <c r="I18" s="62" t="str">
        <f>'Home Consumption Data'!D19</f>
        <v xml:space="preserve"> </v>
      </c>
      <c r="J18" s="21">
        <f t="shared" si="11"/>
        <v>0.5942506742894027</v>
      </c>
      <c r="K18" s="21">
        <f t="shared" si="12"/>
        <v>0</v>
      </c>
      <c r="L18" s="21">
        <f t="shared" si="9"/>
        <v>18.319845010282183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</v>
      </c>
      <c r="R18" s="51">
        <f>'Home Consumption Data'!F19</f>
        <v>0.23860000000000001</v>
      </c>
      <c r="S18" s="52">
        <f t="shared" si="5"/>
        <v>0</v>
      </c>
      <c r="U18" s="78">
        <f t="shared" si="6"/>
        <v>2</v>
      </c>
      <c r="V18" s="78">
        <f t="shared" si="10"/>
        <v>0.35</v>
      </c>
      <c r="W18" s="78">
        <f t="shared" si="7"/>
        <v>0.7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2.1618755619078356</v>
      </c>
      <c r="I19" s="62" t="str">
        <f>'Home Consumption Data'!D20</f>
        <v xml:space="preserve"> </v>
      </c>
      <c r="J19" s="21">
        <f t="shared" si="11"/>
        <v>1.1618755619078356</v>
      </c>
      <c r="K19" s="21">
        <f t="shared" si="12"/>
        <v>0</v>
      </c>
      <c r="L19" s="21">
        <f t="shared" si="9"/>
        <v>19.481720572190017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</v>
      </c>
      <c r="R19" s="51">
        <f>'Home Consumption Data'!F20</f>
        <v>0.23860000000000001</v>
      </c>
      <c r="S19" s="52">
        <f t="shared" si="5"/>
        <v>0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1.0377002697157611</v>
      </c>
      <c r="I20" s="64" t="str">
        <f>'Home Consumption Data'!D21</f>
        <v>FD</v>
      </c>
      <c r="J20" s="61">
        <f t="shared" si="11"/>
        <v>0</v>
      </c>
      <c r="K20" s="61">
        <f t="shared" si="12"/>
        <v>-8.9622997302842382</v>
      </c>
      <c r="L20" s="61">
        <f t="shared" si="9"/>
        <v>10.242236314165028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9.2999999999999989</v>
      </c>
      <c r="R20" s="59">
        <f>'Home Consumption Data'!F21</f>
        <v>0.38030000000000003</v>
      </c>
      <c r="S20" s="60">
        <f t="shared" si="5"/>
        <v>3.5367899999999999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0.34590008990525373</v>
      </c>
      <c r="I21" s="64" t="str">
        <f>'Home Consumption Data'!D22</f>
        <v>FD</v>
      </c>
      <c r="J21" s="61">
        <f t="shared" si="11"/>
        <v>0</v>
      </c>
      <c r="K21" s="61">
        <f t="shared" si="12"/>
        <v>-9.6540999100947467</v>
      </c>
      <c r="L21" s="61">
        <f t="shared" si="9"/>
        <v>0.28955599447972169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8</v>
      </c>
      <c r="R21" s="59">
        <f>'Home Consumption Data'!F22</f>
        <v>0.38030000000000003</v>
      </c>
      <c r="S21" s="60">
        <f t="shared" si="5"/>
        <v>3.0424000000000002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-0.28086931464533005</v>
      </c>
      <c r="L22" s="61">
        <f t="shared" si="9"/>
        <v>0</v>
      </c>
      <c r="M22" s="55">
        <f t="shared" si="14"/>
        <v>0.71913068535466995</v>
      </c>
      <c r="N22" s="56">
        <f>'Home Consumption Data'!E23</f>
        <v>0.47220000000000001</v>
      </c>
      <c r="O22" s="55"/>
      <c r="P22" s="57">
        <f t="shared" si="3"/>
        <v>0.33957350962447513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29</v>
      </c>
      <c r="G28" s="13"/>
      <c r="H28" s="10">
        <f>SUM(H4:H27)</f>
        <v>20.840480416791532</v>
      </c>
      <c r="I28" s="65"/>
      <c r="J28" s="11">
        <f>SUM(J4:J27)</f>
        <v>22.664528159024162</v>
      </c>
      <c r="K28" s="11">
        <f>SUM(K4:K27)</f>
        <v>-21.984592314253433</v>
      </c>
      <c r="L28" s="9"/>
      <c r="M28" s="11">
        <f>SUM(M4:M27)</f>
        <v>28.019130685354675</v>
      </c>
      <c r="N28" s="41"/>
      <c r="O28" s="11"/>
      <c r="P28" s="22">
        <f>SUM(P4:P27)</f>
        <v>6.5395935096244759</v>
      </c>
      <c r="Q28" s="11">
        <f>SUM(Q4:Q27)</f>
        <v>19.179675257375475</v>
      </c>
      <c r="R28" s="41"/>
      <c r="S28" s="22">
        <f>SUM(S4:S27)</f>
        <v>7.027680516409788</v>
      </c>
      <c r="T28" s="36">
        <f>P28-S28</f>
        <v>-0.48808700678531203</v>
      </c>
      <c r="W28" s="9">
        <f>SUM(W4:W27) + 0.3</f>
        <v>10.449999999999996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10.938087006785308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064B77EC-CBD4-412D-A53F-545B9242322B}"/>
  </hyperlinks>
  <pageMargins left="0.7" right="0.7" top="0.75" bottom="0.75" header="0.3" footer="0.3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2B520-5248-4FD5-8648-21A3CC7290E1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53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0.29740196869452962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2.6766177182507667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0.45884875170013145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-0.14115124829986853</v>
      </c>
      <c r="L11" s="21">
        <f t="shared" si="9"/>
        <v>19.029740981134157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1.0706470873003067</v>
      </c>
      <c r="I12" s="62" t="str">
        <f>'Home Consumption Data'!D13</f>
        <v xml:space="preserve"> </v>
      </c>
      <c r="J12" s="21">
        <f t="shared" si="11"/>
        <v>0.47064708730030669</v>
      </c>
      <c r="K12" s="21">
        <f t="shared" si="12"/>
        <v>0</v>
      </c>
      <c r="L12" s="21">
        <f t="shared" si="9"/>
        <v>19.500388068434464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1.6824454229004822</v>
      </c>
      <c r="I13" s="62" t="str">
        <f>'Home Consumption Data'!D14</f>
        <v xml:space="preserve"> </v>
      </c>
      <c r="J13" s="21">
        <f t="shared" si="11"/>
        <v>0.49961193156553563</v>
      </c>
      <c r="K13" s="21">
        <f t="shared" si="12"/>
        <v>0</v>
      </c>
      <c r="L13" s="21">
        <f t="shared" si="9"/>
        <v>20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0.78283349133494662</v>
      </c>
      <c r="R13" s="51">
        <f>'Home Consumption Data'!F14</f>
        <v>0.23860000000000001</v>
      </c>
      <c r="S13" s="52">
        <f t="shared" si="5"/>
        <v>0.18678407103251826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2</v>
      </c>
      <c r="G14" s="12">
        <v>0.82857142857142851</v>
      </c>
      <c r="H14" s="5">
        <f t="shared" si="0"/>
        <v>2.217768966550635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20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0.21776896655063505</v>
      </c>
      <c r="R14" s="51">
        <f>'Home Consumption Data'!F15</f>
        <v>0.23860000000000001</v>
      </c>
      <c r="S14" s="52">
        <f t="shared" si="5"/>
        <v>5.195967541898152E-2</v>
      </c>
      <c r="U14" s="78">
        <f t="shared" si="6"/>
        <v>2</v>
      </c>
      <c r="V14" s="78">
        <f t="shared" si="10"/>
        <v>0.35</v>
      </c>
      <c r="W14" s="78">
        <f t="shared" si="7"/>
        <v>0.7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2</v>
      </c>
      <c r="G15" s="12">
        <v>0.91428571428571437</v>
      </c>
      <c r="H15" s="5">
        <f t="shared" si="0"/>
        <v>2.4471933424007011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20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0.44719334240070108</v>
      </c>
      <c r="R15" s="51">
        <f>'Home Consumption Data'!F16</f>
        <v>0.23860000000000001</v>
      </c>
      <c r="S15" s="52">
        <f t="shared" si="5"/>
        <v>0.10670033149680729</v>
      </c>
      <c r="U15" s="78">
        <f t="shared" si="6"/>
        <v>2</v>
      </c>
      <c r="V15" s="78">
        <f t="shared" si="10"/>
        <v>0.35</v>
      </c>
      <c r="W15" s="78">
        <f t="shared" si="7"/>
        <v>0.7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4</v>
      </c>
      <c r="G16" s="12">
        <v>1</v>
      </c>
      <c r="H16" s="5">
        <f t="shared" si="0"/>
        <v>2.6766177182507667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-1.3233822817492333</v>
      </c>
      <c r="L16" s="21">
        <f t="shared" si="9"/>
        <v>18.635688369330687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</v>
      </c>
      <c r="R16" s="51">
        <f>'Home Consumption Data'!F17</f>
        <v>0.23860000000000001</v>
      </c>
      <c r="S16" s="52">
        <f t="shared" si="5"/>
        <v>0</v>
      </c>
      <c r="U16" s="78">
        <f t="shared" si="6"/>
        <v>4</v>
      </c>
      <c r="V16" s="78">
        <f t="shared" si="10"/>
        <v>0.35</v>
      </c>
      <c r="W16" s="78">
        <f t="shared" si="7"/>
        <v>1.4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4</v>
      </c>
      <c r="G17" s="12">
        <v>0.91428571428571437</v>
      </c>
      <c r="H17" s="5">
        <f t="shared" si="0"/>
        <v>2.4471933424007011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-1.5528066575992989</v>
      </c>
      <c r="L17" s="21">
        <f t="shared" si="9"/>
        <v>17.034856763558214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</v>
      </c>
      <c r="R17" s="51">
        <f>'Home Consumption Data'!F18</f>
        <v>0.23860000000000001</v>
      </c>
      <c r="S17" s="52">
        <f t="shared" si="5"/>
        <v>0</v>
      </c>
      <c r="U17" s="78">
        <f t="shared" si="6"/>
        <v>4</v>
      </c>
      <c r="V17" s="78">
        <f t="shared" si="10"/>
        <v>0.35</v>
      </c>
      <c r="W17" s="78">
        <f t="shared" si="7"/>
        <v>1.4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2</v>
      </c>
      <c r="G18" s="12">
        <v>0.8571428571428571</v>
      </c>
      <c r="H18" s="5">
        <f t="shared" si="0"/>
        <v>2.2942437585006572</v>
      </c>
      <c r="I18" s="62" t="str">
        <f>'Home Consumption Data'!D19</f>
        <v xml:space="preserve"> </v>
      </c>
      <c r="J18" s="21">
        <f t="shared" si="11"/>
        <v>0.2942437585006572</v>
      </c>
      <c r="K18" s="21">
        <f t="shared" si="12"/>
        <v>0</v>
      </c>
      <c r="L18" s="21">
        <f t="shared" si="9"/>
        <v>17.329100522058869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</v>
      </c>
      <c r="R18" s="51">
        <f>'Home Consumption Data'!F19</f>
        <v>0.23860000000000001</v>
      </c>
      <c r="S18" s="52">
        <f t="shared" si="5"/>
        <v>0</v>
      </c>
      <c r="U18" s="78">
        <f t="shared" si="6"/>
        <v>2</v>
      </c>
      <c r="V18" s="78">
        <f t="shared" si="10"/>
        <v>0.35</v>
      </c>
      <c r="W18" s="78">
        <f t="shared" si="7"/>
        <v>0.7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1.9118697987505477</v>
      </c>
      <c r="I19" s="62" t="str">
        <f>'Home Consumption Data'!D20</f>
        <v xml:space="preserve"> </v>
      </c>
      <c r="J19" s="21">
        <f t="shared" si="11"/>
        <v>0.91186979875054774</v>
      </c>
      <c r="K19" s="21">
        <f t="shared" si="12"/>
        <v>0</v>
      </c>
      <c r="L19" s="21">
        <f t="shared" si="9"/>
        <v>18.240970320809417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</v>
      </c>
      <c r="R19" s="51">
        <f>'Home Consumption Data'!F20</f>
        <v>0.23860000000000001</v>
      </c>
      <c r="S19" s="52">
        <f t="shared" si="5"/>
        <v>0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0.9176975034002629</v>
      </c>
      <c r="I20" s="64" t="str">
        <f>'Home Consumption Data'!D21</f>
        <v>FD</v>
      </c>
      <c r="J20" s="61">
        <f t="shared" si="11"/>
        <v>0</v>
      </c>
      <c r="K20" s="61">
        <f t="shared" si="12"/>
        <v>-9.0823024965997377</v>
      </c>
      <c r="L20" s="61">
        <f t="shared" si="9"/>
        <v>8.877771870706594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9.3000000000000007</v>
      </c>
      <c r="R20" s="59">
        <f>'Home Consumption Data'!F21</f>
        <v>0.38030000000000003</v>
      </c>
      <c r="S20" s="60">
        <f t="shared" si="5"/>
        <v>3.5367900000000003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0.30589916780008763</v>
      </c>
      <c r="I21" s="64" t="str">
        <f>'Home Consumption Data'!D22</f>
        <v>FD</v>
      </c>
      <c r="J21" s="61">
        <f t="shared" si="11"/>
        <v>0</v>
      </c>
      <c r="K21" s="61">
        <f t="shared" si="12"/>
        <v>-8.6114387145853968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6.9173378823854845</v>
      </c>
      <c r="R21" s="59">
        <f>'Home Consumption Data'!F22</f>
        <v>0.38030000000000003</v>
      </c>
      <c r="S21" s="60">
        <f t="shared" si="5"/>
        <v>2.6306635966711998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28.400000000000002</v>
      </c>
      <c r="G28" s="13"/>
      <c r="H28" s="10">
        <f>SUM(H4:H27)</f>
        <v>18.430424859955277</v>
      </c>
      <c r="I28" s="65"/>
      <c r="J28" s="11">
        <f>SUM(J4:J27)</f>
        <v>22.176372576117046</v>
      </c>
      <c r="K28" s="11">
        <f>SUM(K4:K27)</f>
        <v>-21.511081398833536</v>
      </c>
      <c r="L28" s="9"/>
      <c r="M28" s="11">
        <f>SUM(M4:M27)</f>
        <v>28.300000000000004</v>
      </c>
      <c r="N28" s="41"/>
      <c r="O28" s="11"/>
      <c r="P28" s="22">
        <f>SUM(P4:P27)</f>
        <v>6.6722200000000011</v>
      </c>
      <c r="Q28" s="11">
        <f>SUM(Q4:Q27)</f>
        <v>17.665133682671769</v>
      </c>
      <c r="R28" s="41"/>
      <c r="S28" s="22">
        <f>SUM(S4:S27)</f>
        <v>6.5128976746195075</v>
      </c>
      <c r="T28" s="36">
        <f>P28-S28</f>
        <v>0.15932232538049362</v>
      </c>
      <c r="W28" s="9">
        <f>SUM(W4:W27) + 0.3</f>
        <v>10.239999999999997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10.080677674619503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FDFC7ED6-BE65-452F-8AB5-C242F02731C6}"/>
  </hyperlinks>
  <pageMargins left="0.7" right="0.7" top="0.75" bottom="0.75" header="0.3" footer="0.3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0FB03-9D46-42F0-8E20-6B38745457D5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54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0.19541713732451185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1.7587542359206068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0.30150072615781831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-0.29849927384218167</v>
      </c>
      <c r="L11" s="21">
        <f t="shared" si="9"/>
        <v>18.867526521812188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0.70350169436824261</v>
      </c>
      <c r="I12" s="62" t="str">
        <f>'Home Consumption Data'!D13</f>
        <v xml:space="preserve"> </v>
      </c>
      <c r="J12" s="21">
        <f t="shared" si="11"/>
        <v>0.10350169436824264</v>
      </c>
      <c r="K12" s="21">
        <f t="shared" si="12"/>
        <v>0</v>
      </c>
      <c r="L12" s="21">
        <f t="shared" si="9"/>
        <v>18.971028216180432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1.1055026625786673</v>
      </c>
      <c r="I13" s="62" t="str">
        <f>'Home Consumption Data'!D14</f>
        <v xml:space="preserve"> </v>
      </c>
      <c r="J13" s="21">
        <f t="shared" si="11"/>
        <v>0.70550266257866723</v>
      </c>
      <c r="K13" s="21">
        <f t="shared" si="12"/>
        <v>0</v>
      </c>
      <c r="L13" s="21">
        <f t="shared" si="9"/>
        <v>19.676530878759099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</v>
      </c>
      <c r="R13" s="51">
        <f>'Home Consumption Data'!F14</f>
        <v>0.23860000000000001</v>
      </c>
      <c r="S13" s="52">
        <f t="shared" si="5"/>
        <v>0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1.4572535097627883</v>
      </c>
      <c r="I14" s="62" t="str">
        <f>'Home Consumption Data'!D15</f>
        <v xml:space="preserve"> </v>
      </c>
      <c r="J14" s="21">
        <f t="shared" si="11"/>
        <v>0.3234691212409011</v>
      </c>
      <c r="K14" s="21">
        <f t="shared" si="12"/>
        <v>0</v>
      </c>
      <c r="L14" s="21">
        <f t="shared" si="9"/>
        <v>20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0.43378438852188728</v>
      </c>
      <c r="R14" s="51">
        <f>'Home Consumption Data'!F15</f>
        <v>0.23860000000000001</v>
      </c>
      <c r="S14" s="52">
        <f t="shared" si="5"/>
        <v>0.1035009551013223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1.6080038728416977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20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0.9080038728416977</v>
      </c>
      <c r="R15" s="51">
        <f>'Home Consumption Data'!F16</f>
        <v>0.23860000000000001</v>
      </c>
      <c r="S15" s="52">
        <f t="shared" si="5"/>
        <v>0.21664972406002908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1.7587542359206068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20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0.75875423592060676</v>
      </c>
      <c r="R16" s="51">
        <f>'Home Consumption Data'!F17</f>
        <v>0.23860000000000001</v>
      </c>
      <c r="S16" s="52">
        <f t="shared" si="5"/>
        <v>0.18103876069065677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1.6080038728416977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20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0.60800387284169766</v>
      </c>
      <c r="R17" s="51">
        <f>'Home Consumption Data'!F18</f>
        <v>0.23860000000000001</v>
      </c>
      <c r="S17" s="52">
        <f t="shared" si="5"/>
        <v>0.14506972406002908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1.5075036307890914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20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0.80750363078909149</v>
      </c>
      <c r="R18" s="51">
        <f>'Home Consumption Data'!F19</f>
        <v>0.23860000000000001</v>
      </c>
      <c r="S18" s="52">
        <f t="shared" si="5"/>
        <v>0.19267036630627724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1.2562530256575763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20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0.25625302565757635</v>
      </c>
      <c r="R19" s="51">
        <f>'Home Consumption Data'!F20</f>
        <v>0.23860000000000001</v>
      </c>
      <c r="S19" s="52">
        <f t="shared" si="5"/>
        <v>6.1141971921897721E-2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0.60300145231563662</v>
      </c>
      <c r="I20" s="64" t="str">
        <f>'Home Consumption Data'!D21</f>
        <v>FD</v>
      </c>
      <c r="J20" s="61">
        <f t="shared" si="11"/>
        <v>0</v>
      </c>
      <c r="K20" s="61">
        <f t="shared" si="12"/>
        <v>-9.3969985476843636</v>
      </c>
      <c r="L20" s="61">
        <f t="shared" si="9"/>
        <v>10.312372631253233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9.3000000000000007</v>
      </c>
      <c r="R20" s="59">
        <f>'Home Consumption Data'!F21</f>
        <v>0.38030000000000003</v>
      </c>
      <c r="S20" s="60">
        <f t="shared" si="5"/>
        <v>3.5367900000000003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0.20100048410521221</v>
      </c>
      <c r="I21" s="64" t="str">
        <f>'Home Consumption Data'!D22</f>
        <v>FD</v>
      </c>
      <c r="J21" s="61">
        <f t="shared" si="11"/>
        <v>0</v>
      </c>
      <c r="K21" s="61">
        <f t="shared" si="12"/>
        <v>-9.7989995158947885</v>
      </c>
      <c r="L21" s="61">
        <f t="shared" si="9"/>
        <v>0.21031127466066657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8</v>
      </c>
      <c r="R21" s="59">
        <f>'Home Consumption Data'!F22</f>
        <v>0.38030000000000003</v>
      </c>
      <c r="S21" s="60">
        <f t="shared" si="5"/>
        <v>3.0424000000000002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-0.20400193642084657</v>
      </c>
      <c r="L22" s="61">
        <f t="shared" si="9"/>
        <v>0</v>
      </c>
      <c r="M22" s="55">
        <f t="shared" si="14"/>
        <v>0.79599806357915348</v>
      </c>
      <c r="N22" s="56">
        <f>'Home Consumption Data'!E23</f>
        <v>0.47220000000000001</v>
      </c>
      <c r="O22" s="55"/>
      <c r="P22" s="57">
        <f t="shared" si="3"/>
        <v>0.37587028562207631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12.110279167339035</v>
      </c>
      <c r="I28" s="65"/>
      <c r="J28" s="11">
        <f>SUM(J4:J27)</f>
        <v>21.132473478187812</v>
      </c>
      <c r="K28" s="11">
        <f>SUM(K4:K27)</f>
        <v>-20.498499273842182</v>
      </c>
      <c r="L28" s="9"/>
      <c r="M28" s="11">
        <f>SUM(M4:M27)</f>
        <v>28.095998063579156</v>
      </c>
      <c r="N28" s="41"/>
      <c r="O28" s="11"/>
      <c r="P28" s="22">
        <f>SUM(P4:P27)</f>
        <v>6.5758902856220773</v>
      </c>
      <c r="Q28" s="11">
        <f>SUM(Q4:Q27)</f>
        <v>21.072303026572559</v>
      </c>
      <c r="R28" s="41"/>
      <c r="S28" s="22">
        <f>SUM(S4:S27)</f>
        <v>7.4792615021402131</v>
      </c>
      <c r="T28" s="36">
        <f>P28-S28</f>
        <v>-0.90337121651813579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7.6783712165181361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344498D6-094C-4AAB-B24A-AE51B0FA7137}"/>
  </hyperlinks>
  <pageMargins left="0.7" right="0.7" top="0.75" bottom="0.75" header="0.3" footer="0.3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65F91-05DF-4EE0-BBBF-4C74FF3D4FD5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55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0.13926093270937551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1.2533483943843795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0.21485972475160792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-0.38514027524839206</v>
      </c>
      <c r="L11" s="21">
        <f t="shared" si="9"/>
        <v>18.778205901805784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0.50133935775375171</v>
      </c>
      <c r="I12" s="62" t="str">
        <f>'Home Consumption Data'!D13</f>
        <v xml:space="preserve"> </v>
      </c>
      <c r="J12" s="21">
        <f t="shared" si="11"/>
        <v>0</v>
      </c>
      <c r="K12" s="21">
        <f t="shared" si="12"/>
        <v>-9.8660642246248265E-2</v>
      </c>
      <c r="L12" s="21">
        <f t="shared" si="9"/>
        <v>18.676493899490065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0.78781899075589579</v>
      </c>
      <c r="I13" s="62" t="str">
        <f>'Home Consumption Data'!D14</f>
        <v xml:space="preserve"> </v>
      </c>
      <c r="J13" s="21">
        <f t="shared" si="11"/>
        <v>0.38781899075589576</v>
      </c>
      <c r="K13" s="21">
        <f t="shared" si="12"/>
        <v>0</v>
      </c>
      <c r="L13" s="21">
        <f t="shared" si="9"/>
        <v>19.064312890245962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</v>
      </c>
      <c r="R13" s="51">
        <f>'Home Consumption Data'!F14</f>
        <v>0.23860000000000001</v>
      </c>
      <c r="S13" s="52">
        <f t="shared" si="5"/>
        <v>0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1.0384886696327715</v>
      </c>
      <c r="I14" s="62" t="str">
        <f>'Home Consumption Data'!D15</f>
        <v xml:space="preserve"> </v>
      </c>
      <c r="J14" s="21">
        <f t="shared" si="11"/>
        <v>0.33848866963277158</v>
      </c>
      <c r="K14" s="21">
        <f t="shared" si="12"/>
        <v>0</v>
      </c>
      <c r="L14" s="21">
        <f t="shared" si="9"/>
        <v>19.402801559878732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</v>
      </c>
      <c r="R14" s="51">
        <f>'Home Consumption Data'!F15</f>
        <v>0.23860000000000001</v>
      </c>
      <c r="S14" s="52">
        <f t="shared" si="5"/>
        <v>0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1.1459185320085756</v>
      </c>
      <c r="I15" s="62" t="str">
        <f>'Home Consumption Data'!D16</f>
        <v xml:space="preserve"> </v>
      </c>
      <c r="J15" s="21">
        <f t="shared" si="11"/>
        <v>0.44591853200857567</v>
      </c>
      <c r="K15" s="21">
        <f t="shared" si="12"/>
        <v>0</v>
      </c>
      <c r="L15" s="21">
        <f t="shared" si="9"/>
        <v>19.848720091887309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</v>
      </c>
      <c r="R15" s="51">
        <f>'Home Consumption Data'!F16</f>
        <v>0.23860000000000001</v>
      </c>
      <c r="S15" s="52">
        <f t="shared" si="5"/>
        <v>0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1.2533483943843795</v>
      </c>
      <c r="I16" s="62" t="str">
        <f>'Home Consumption Data'!D17</f>
        <v xml:space="preserve"> </v>
      </c>
      <c r="J16" s="21">
        <f t="shared" si="11"/>
        <v>0.15127990811269143</v>
      </c>
      <c r="K16" s="21">
        <f t="shared" si="12"/>
        <v>0</v>
      </c>
      <c r="L16" s="21">
        <f t="shared" si="9"/>
        <v>20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0.10206848627168807</v>
      </c>
      <c r="R16" s="51">
        <f>'Home Consumption Data'!F17</f>
        <v>0.23860000000000001</v>
      </c>
      <c r="S16" s="52">
        <f t="shared" si="5"/>
        <v>2.4353540824424775E-2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1.1459185320085756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20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0.14591853200857563</v>
      </c>
      <c r="R17" s="51">
        <f>'Home Consumption Data'!F18</f>
        <v>0.23860000000000001</v>
      </c>
      <c r="S17" s="52">
        <f t="shared" si="5"/>
        <v>3.4816161737246144E-2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1.0742986237580394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20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0.37429862375803946</v>
      </c>
      <c r="R18" s="51">
        <f>'Home Consumption Data'!F19</f>
        <v>0.23860000000000001</v>
      </c>
      <c r="S18" s="52">
        <f t="shared" si="5"/>
        <v>8.9307651628668216E-2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0.89524885313169966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-0.10475114686830034</v>
      </c>
      <c r="L19" s="21">
        <f t="shared" si="9"/>
        <v>19.892009126939897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</v>
      </c>
      <c r="R19" s="51">
        <f>'Home Consumption Data'!F20</f>
        <v>0.23860000000000001</v>
      </c>
      <c r="S19" s="52">
        <f t="shared" si="5"/>
        <v>0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0.42971944950321583</v>
      </c>
      <c r="I20" s="64" t="str">
        <f>'Home Consumption Data'!D21</f>
        <v>FD</v>
      </c>
      <c r="J20" s="61">
        <f t="shared" si="11"/>
        <v>0</v>
      </c>
      <c r="K20" s="61">
        <f t="shared" si="12"/>
        <v>-9.5702805504967845</v>
      </c>
      <c r="L20" s="61">
        <f t="shared" si="9"/>
        <v>10.025740518180324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9.3000000000000007</v>
      </c>
      <c r="R20" s="59">
        <f>'Home Consumption Data'!F21</f>
        <v>0.38030000000000003</v>
      </c>
      <c r="S20" s="60">
        <f t="shared" si="5"/>
        <v>3.5367900000000003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0.14323981650107195</v>
      </c>
      <c r="I21" s="64" t="str">
        <f>'Home Consumption Data'!D22</f>
        <v>FD</v>
      </c>
      <c r="J21" s="61">
        <f t="shared" si="11"/>
        <v>0</v>
      </c>
      <c r="K21" s="61">
        <f t="shared" si="12"/>
        <v>-9.724968302634915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7.8682081191359874</v>
      </c>
      <c r="R21" s="59">
        <f>'Home Consumption Data'!F22</f>
        <v>0.38030000000000003</v>
      </c>
      <c r="S21" s="60">
        <f t="shared" si="5"/>
        <v>2.9922795477074162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8.6301989441895852</v>
      </c>
      <c r="I28" s="65"/>
      <c r="J28" s="11">
        <f>SUM(J4:J27)</f>
        <v>21.323506100509935</v>
      </c>
      <c r="K28" s="11">
        <f>SUM(K4:K27)</f>
        <v>-20.68380091749464</v>
      </c>
      <c r="L28" s="9"/>
      <c r="M28" s="11">
        <f>SUM(M4:M27)</f>
        <v>28.300000000000004</v>
      </c>
      <c r="N28" s="41"/>
      <c r="O28" s="11"/>
      <c r="P28" s="22">
        <f>SUM(P4:P27)</f>
        <v>6.6722200000000011</v>
      </c>
      <c r="Q28" s="11">
        <f>SUM(Q4:Q27)</f>
        <v>17.790493761174289</v>
      </c>
      <c r="R28" s="41"/>
      <c r="S28" s="22">
        <f>SUM(S4:S27)</f>
        <v>6.677546901897756</v>
      </c>
      <c r="T28" s="36">
        <f>P28-S28</f>
        <v>-5.3269018977548654E-3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6.7803269018977552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8DC08EED-6E43-4A2B-95CE-4FA7ABDC7501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62B8B-5CAB-48CD-A299-094FE7F17200}">
  <dimension ref="A1:L39"/>
  <sheetViews>
    <sheetView workbookViewId="0">
      <selection activeCell="J21" sqref="J21"/>
    </sheetView>
  </sheetViews>
  <sheetFormatPr defaultRowHeight="15.75" x14ac:dyDescent="0.25"/>
  <cols>
    <col min="6" max="6" width="10.5" customWidth="1"/>
    <col min="7" max="7" width="10.125" bestFit="1" customWidth="1"/>
    <col min="8" max="8" width="12.125" bestFit="1" customWidth="1"/>
    <col min="9" max="9" width="12.375" bestFit="1" customWidth="1"/>
  </cols>
  <sheetData>
    <row r="1" spans="1:12" x14ac:dyDescent="0.25">
      <c r="A1" s="1" t="s">
        <v>97</v>
      </c>
    </row>
    <row r="2" spans="1:12" x14ac:dyDescent="0.25">
      <c r="A2" t="s">
        <v>61</v>
      </c>
      <c r="D2" t="s">
        <v>62</v>
      </c>
      <c r="F2" t="s">
        <v>63</v>
      </c>
      <c r="H2" t="s">
        <v>64</v>
      </c>
      <c r="J2" t="s">
        <v>65</v>
      </c>
      <c r="L2" t="s">
        <v>66</v>
      </c>
    </row>
    <row r="3" spans="1:12" x14ac:dyDescent="0.25">
      <c r="A3">
        <v>1</v>
      </c>
      <c r="D3">
        <v>7.03</v>
      </c>
      <c r="F3">
        <v>217.85</v>
      </c>
      <c r="H3">
        <v>1.41</v>
      </c>
      <c r="J3">
        <v>43.58</v>
      </c>
      <c r="L3">
        <v>32.74</v>
      </c>
    </row>
    <row r="4" spans="1:12" x14ac:dyDescent="0.25">
      <c r="A4">
        <v>2</v>
      </c>
      <c r="D4">
        <v>10.47</v>
      </c>
      <c r="F4">
        <v>293.25</v>
      </c>
      <c r="H4">
        <v>2.12</v>
      </c>
      <c r="J4">
        <v>59.28</v>
      </c>
      <c r="L4">
        <v>69.73</v>
      </c>
    </row>
    <row r="5" spans="1:12" x14ac:dyDescent="0.25">
      <c r="A5">
        <v>3</v>
      </c>
      <c r="D5">
        <v>16.079999999999998</v>
      </c>
      <c r="F5">
        <v>498.52</v>
      </c>
      <c r="H5">
        <v>3.28</v>
      </c>
      <c r="J5">
        <v>101.71</v>
      </c>
      <c r="L5">
        <v>83.34</v>
      </c>
    </row>
    <row r="6" spans="1:12" x14ac:dyDescent="0.25">
      <c r="A6">
        <v>4</v>
      </c>
      <c r="D6">
        <v>22.01</v>
      </c>
      <c r="F6">
        <v>660.3</v>
      </c>
      <c r="H6">
        <v>4.67</v>
      </c>
      <c r="J6">
        <v>140.05000000000001</v>
      </c>
      <c r="L6">
        <v>97.29</v>
      </c>
    </row>
    <row r="7" spans="1:12" x14ac:dyDescent="0.25">
      <c r="A7">
        <v>5</v>
      </c>
      <c r="D7">
        <v>22.96</v>
      </c>
      <c r="F7">
        <v>711.66</v>
      </c>
      <c r="H7">
        <v>4.9400000000000004</v>
      </c>
      <c r="J7">
        <v>153.16999999999999</v>
      </c>
      <c r="L7">
        <v>97.59</v>
      </c>
    </row>
    <row r="8" spans="1:12" x14ac:dyDescent="0.25">
      <c r="A8">
        <v>6</v>
      </c>
      <c r="D8">
        <v>24.08</v>
      </c>
      <c r="F8">
        <v>722.55</v>
      </c>
      <c r="H8">
        <v>5.26</v>
      </c>
      <c r="J8">
        <v>157.76</v>
      </c>
      <c r="L8">
        <v>76.95</v>
      </c>
    </row>
    <row r="9" spans="1:12" x14ac:dyDescent="0.25">
      <c r="A9">
        <v>7</v>
      </c>
      <c r="D9">
        <v>23.62</v>
      </c>
      <c r="F9">
        <v>732.26</v>
      </c>
      <c r="H9">
        <v>5.24</v>
      </c>
      <c r="J9">
        <v>162.44999999999999</v>
      </c>
      <c r="L9">
        <v>71.680000000000007</v>
      </c>
    </row>
    <row r="10" spans="1:12" x14ac:dyDescent="0.25">
      <c r="A10">
        <v>8</v>
      </c>
      <c r="D10">
        <v>20.84</v>
      </c>
      <c r="F10">
        <v>646.11</v>
      </c>
      <c r="H10">
        <v>4.57</v>
      </c>
      <c r="J10">
        <v>141.82</v>
      </c>
      <c r="L10">
        <v>68.209999999999994</v>
      </c>
    </row>
    <row r="11" spans="1:12" x14ac:dyDescent="0.25">
      <c r="A11">
        <v>9</v>
      </c>
      <c r="F11">
        <v>552.87</v>
      </c>
      <c r="H11">
        <v>3.95</v>
      </c>
      <c r="J11">
        <v>118.37</v>
      </c>
      <c r="L11">
        <v>46.93</v>
      </c>
    </row>
    <row r="12" spans="1:12" x14ac:dyDescent="0.25">
      <c r="A12">
        <v>10</v>
      </c>
      <c r="D12">
        <v>12.11</v>
      </c>
      <c r="F12">
        <v>375.5</v>
      </c>
      <c r="H12">
        <v>2.5299999999999998</v>
      </c>
      <c r="J12">
        <v>78.319999999999993</v>
      </c>
      <c r="L12">
        <v>52.15</v>
      </c>
    </row>
    <row r="13" spans="1:12" x14ac:dyDescent="0.25">
      <c r="A13">
        <v>11</v>
      </c>
      <c r="D13">
        <v>8.6300000000000008</v>
      </c>
      <c r="F13">
        <v>258.85000000000002</v>
      </c>
      <c r="H13">
        <v>1.75</v>
      </c>
      <c r="J13">
        <v>52.6</v>
      </c>
      <c r="L13">
        <v>45.75</v>
      </c>
    </row>
    <row r="14" spans="1:12" x14ac:dyDescent="0.25">
      <c r="A14">
        <v>12</v>
      </c>
      <c r="D14">
        <v>6.65</v>
      </c>
      <c r="F14">
        <v>206.29</v>
      </c>
      <c r="H14">
        <v>1.33</v>
      </c>
      <c r="J14">
        <v>41.28</v>
      </c>
      <c r="L14">
        <v>32.590000000000003</v>
      </c>
    </row>
    <row r="16" spans="1:12" x14ac:dyDescent="0.25">
      <c r="B16" t="s">
        <v>95</v>
      </c>
      <c r="D16" t="s">
        <v>95</v>
      </c>
    </row>
    <row r="17" spans="1:9" x14ac:dyDescent="0.25">
      <c r="A17" s="80"/>
      <c r="B17" t="s">
        <v>59</v>
      </c>
      <c r="D17" t="s">
        <v>58</v>
      </c>
      <c r="E17" t="s">
        <v>60</v>
      </c>
      <c r="F17" t="s">
        <v>67</v>
      </c>
    </row>
    <row r="18" spans="1:9" x14ac:dyDescent="0.25">
      <c r="A18" s="80" t="s">
        <v>45</v>
      </c>
      <c r="B18">
        <v>1.59</v>
      </c>
      <c r="D18">
        <v>7.03</v>
      </c>
      <c r="E18">
        <f t="shared" ref="E18:E29" si="0">+D18+B18</f>
        <v>8.620000000000001</v>
      </c>
      <c r="F18">
        <v>0.14000000000000001</v>
      </c>
      <c r="G18" s="83"/>
      <c r="H18" s="83"/>
    </row>
    <row r="19" spans="1:9" x14ac:dyDescent="0.25">
      <c r="A19" s="80" t="s">
        <v>46</v>
      </c>
      <c r="B19">
        <v>3.06</v>
      </c>
      <c r="D19">
        <v>10.47</v>
      </c>
      <c r="E19">
        <f t="shared" si="0"/>
        <v>13.530000000000001</v>
      </c>
      <c r="F19">
        <v>0.22</v>
      </c>
      <c r="G19" s="83"/>
      <c r="H19" s="83"/>
    </row>
    <row r="20" spans="1:9" x14ac:dyDescent="0.25">
      <c r="A20" s="80" t="s">
        <v>47</v>
      </c>
      <c r="B20">
        <v>6.7</v>
      </c>
      <c r="D20">
        <v>16.079999999999998</v>
      </c>
      <c r="E20">
        <f t="shared" si="0"/>
        <v>22.779999999999998</v>
      </c>
      <c r="F20">
        <v>0.37</v>
      </c>
      <c r="G20" s="83"/>
      <c r="H20" s="83"/>
    </row>
    <row r="21" spans="1:9" x14ac:dyDescent="0.25">
      <c r="A21" s="80" t="s">
        <v>48</v>
      </c>
      <c r="B21">
        <v>12.85</v>
      </c>
      <c r="D21">
        <v>22.01</v>
      </c>
      <c r="E21">
        <f t="shared" si="0"/>
        <v>34.86</v>
      </c>
      <c r="F21">
        <v>0.56000000000000005</v>
      </c>
      <c r="G21" s="83"/>
      <c r="H21" s="83"/>
    </row>
    <row r="22" spans="1:9" x14ac:dyDescent="0.25">
      <c r="A22" s="82" t="s">
        <v>49</v>
      </c>
      <c r="B22">
        <v>17.97</v>
      </c>
      <c r="D22">
        <v>22.96</v>
      </c>
      <c r="E22">
        <f t="shared" si="0"/>
        <v>40.93</v>
      </c>
      <c r="F22">
        <v>0.66</v>
      </c>
      <c r="G22" s="83"/>
      <c r="H22" s="83"/>
    </row>
    <row r="23" spans="1:9" x14ac:dyDescent="0.25">
      <c r="A23" s="81" t="s">
        <v>50</v>
      </c>
      <c r="B23">
        <v>20.399999999999999</v>
      </c>
      <c r="D23">
        <v>24.08</v>
      </c>
      <c r="E23">
        <f t="shared" si="0"/>
        <v>44.48</v>
      </c>
      <c r="F23">
        <v>0.72</v>
      </c>
      <c r="G23" s="83"/>
      <c r="H23" s="83"/>
      <c r="I23" s="83"/>
    </row>
    <row r="24" spans="1:9" x14ac:dyDescent="0.25">
      <c r="A24" s="81" t="s">
        <v>51</v>
      </c>
      <c r="B24">
        <v>18.48</v>
      </c>
      <c r="D24">
        <v>23.62</v>
      </c>
      <c r="E24">
        <f t="shared" si="0"/>
        <v>42.1</v>
      </c>
      <c r="F24">
        <v>0.68</v>
      </c>
      <c r="G24" s="83"/>
      <c r="H24" s="83"/>
      <c r="I24" s="83"/>
    </row>
    <row r="25" spans="1:9" x14ac:dyDescent="0.25">
      <c r="A25" s="82" t="s">
        <v>52</v>
      </c>
      <c r="B25">
        <v>13.38</v>
      </c>
      <c r="D25">
        <v>20.84</v>
      </c>
      <c r="E25">
        <f t="shared" si="0"/>
        <v>34.22</v>
      </c>
      <c r="F25">
        <v>0.56000000000000005</v>
      </c>
      <c r="G25" s="83"/>
      <c r="H25" s="83"/>
      <c r="I25" s="83"/>
    </row>
    <row r="26" spans="1:9" x14ac:dyDescent="0.25">
      <c r="A26" s="82" t="s">
        <v>53</v>
      </c>
      <c r="B26">
        <v>7.83</v>
      </c>
      <c r="D26">
        <v>18.43</v>
      </c>
      <c r="E26">
        <f t="shared" si="0"/>
        <v>26.259999999999998</v>
      </c>
      <c r="F26">
        <v>0.42499999999999999</v>
      </c>
      <c r="G26" s="83"/>
      <c r="H26" s="83"/>
      <c r="I26" s="83"/>
    </row>
    <row r="27" spans="1:9" x14ac:dyDescent="0.25">
      <c r="A27" s="80" t="s">
        <v>54</v>
      </c>
      <c r="B27">
        <v>3.55</v>
      </c>
      <c r="D27">
        <v>12.11</v>
      </c>
      <c r="E27">
        <f t="shared" si="0"/>
        <v>15.66</v>
      </c>
      <c r="F27">
        <v>0.25</v>
      </c>
      <c r="G27" s="83"/>
      <c r="H27" s="83"/>
      <c r="I27" s="83"/>
    </row>
    <row r="28" spans="1:9" x14ac:dyDescent="0.25">
      <c r="A28" s="80" t="s">
        <v>55</v>
      </c>
      <c r="B28">
        <v>1.86</v>
      </c>
      <c r="D28">
        <v>8.6300000000000008</v>
      </c>
      <c r="E28">
        <f t="shared" si="0"/>
        <v>10.49</v>
      </c>
      <c r="F28">
        <v>0.17</v>
      </c>
      <c r="G28" s="83"/>
      <c r="H28" s="83"/>
      <c r="I28" s="83"/>
    </row>
    <row r="29" spans="1:9" x14ac:dyDescent="0.25">
      <c r="A29" s="80" t="s">
        <v>56</v>
      </c>
      <c r="B29">
        <v>1.26</v>
      </c>
      <c r="D29">
        <v>6.65</v>
      </c>
      <c r="E29">
        <f t="shared" si="0"/>
        <v>7.91</v>
      </c>
      <c r="F29">
        <v>0.13</v>
      </c>
      <c r="G29" s="83"/>
      <c r="H29" s="83"/>
      <c r="I29" s="83"/>
    </row>
    <row r="30" spans="1:9" x14ac:dyDescent="0.25">
      <c r="A30" s="40"/>
      <c r="B30">
        <f>SUM(B18:B29)</f>
        <v>108.92999999999999</v>
      </c>
      <c r="D30">
        <f>SUM(D18:D29)</f>
        <v>192.91</v>
      </c>
      <c r="G30" s="83"/>
      <c r="H30" s="83"/>
      <c r="I30" s="83"/>
    </row>
    <row r="31" spans="1:9" x14ac:dyDescent="0.25">
      <c r="A31" s="40"/>
      <c r="B31">
        <f>+B30*30.5</f>
        <v>3322.3649999999998</v>
      </c>
      <c r="D31">
        <f>+D30*30.5</f>
        <v>5883.7550000000001</v>
      </c>
      <c r="G31" s="83"/>
      <c r="H31" s="83"/>
      <c r="I31" s="83"/>
    </row>
    <row r="32" spans="1:9" x14ac:dyDescent="0.25">
      <c r="A32" s="40"/>
      <c r="C32" s="84">
        <f>+B31/D31</f>
        <v>0.56466746151054892</v>
      </c>
      <c r="G32" s="83"/>
      <c r="H32" s="83"/>
      <c r="I32" s="83"/>
    </row>
    <row r="33" spans="1:9" x14ac:dyDescent="0.25">
      <c r="A33" s="40"/>
      <c r="G33" s="83"/>
      <c r="H33" s="83"/>
      <c r="I33" s="83"/>
    </row>
    <row r="34" spans="1:9" x14ac:dyDescent="0.25">
      <c r="A34" s="40"/>
    </row>
    <row r="39" spans="1:9" x14ac:dyDescent="0.25">
      <c r="H39" t="s">
        <v>70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CC9A5-9037-4354-BD84-CEA2FCDED63D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56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0.10730998870421173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0.96578989833790552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0.16556398257221239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-0.43443601742778759</v>
      </c>
      <c r="L11" s="21">
        <f t="shared" si="9"/>
        <v>18.727385549043522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0.38631595933516216</v>
      </c>
      <c r="I12" s="62" t="str">
        <f>'Home Consumption Data'!D13</f>
        <v xml:space="preserve"> </v>
      </c>
      <c r="J12" s="21">
        <f t="shared" si="11"/>
        <v>0</v>
      </c>
      <c r="K12" s="21">
        <f t="shared" si="12"/>
        <v>-0.21368404066483782</v>
      </c>
      <c r="L12" s="21">
        <f t="shared" si="9"/>
        <v>18.507092723615855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0.60706793609811216</v>
      </c>
      <c r="I13" s="62" t="str">
        <f>'Home Consumption Data'!D14</f>
        <v xml:space="preserve"> </v>
      </c>
      <c r="J13" s="21">
        <f t="shared" si="11"/>
        <v>0.20706793609811214</v>
      </c>
      <c r="K13" s="21">
        <f t="shared" si="12"/>
        <v>0</v>
      </c>
      <c r="L13" s="21">
        <f t="shared" si="9"/>
        <v>18.714160659713968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</v>
      </c>
      <c r="R13" s="51">
        <f>'Home Consumption Data'!F14</f>
        <v>0.23860000000000001</v>
      </c>
      <c r="S13" s="52">
        <f t="shared" si="5"/>
        <v>0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0.80022591576569313</v>
      </c>
      <c r="I14" s="62" t="str">
        <f>'Home Consumption Data'!D15</f>
        <v xml:space="preserve"> </v>
      </c>
      <c r="J14" s="21">
        <f t="shared" si="11"/>
        <v>0.10022591576569317</v>
      </c>
      <c r="K14" s="21">
        <f t="shared" si="12"/>
        <v>0</v>
      </c>
      <c r="L14" s="21">
        <f t="shared" si="9"/>
        <v>18.814386575479663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</v>
      </c>
      <c r="R14" s="51">
        <f>'Home Consumption Data'!F15</f>
        <v>0.23860000000000001</v>
      </c>
      <c r="S14" s="52">
        <f t="shared" si="5"/>
        <v>0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0.88300790705179943</v>
      </c>
      <c r="I15" s="62" t="str">
        <f>'Home Consumption Data'!D16</f>
        <v xml:space="preserve"> </v>
      </c>
      <c r="J15" s="21">
        <f t="shared" si="11"/>
        <v>0.18300790705179948</v>
      </c>
      <c r="K15" s="21">
        <f t="shared" si="12"/>
        <v>0</v>
      </c>
      <c r="L15" s="21">
        <f t="shared" si="9"/>
        <v>18.997394482531462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</v>
      </c>
      <c r="R15" s="51">
        <f>'Home Consumption Data'!F16</f>
        <v>0.23860000000000001</v>
      </c>
      <c r="S15" s="52">
        <f t="shared" si="5"/>
        <v>0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0.96578989833790552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-3.4210101662094483E-2</v>
      </c>
      <c r="L16" s="21">
        <f t="shared" si="9"/>
        <v>18.962126336488065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</v>
      </c>
      <c r="R16" s="51">
        <f>'Home Consumption Data'!F17</f>
        <v>0.23860000000000001</v>
      </c>
      <c r="S16" s="52">
        <f t="shared" si="5"/>
        <v>0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0.88300790705179943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-0.11699209294820057</v>
      </c>
      <c r="L17" s="21">
        <f t="shared" si="9"/>
        <v>18.841515931386827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</v>
      </c>
      <c r="R17" s="51">
        <f>'Home Consumption Data'!F18</f>
        <v>0.23860000000000001</v>
      </c>
      <c r="S17" s="52">
        <f t="shared" si="5"/>
        <v>0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0.82781991286106182</v>
      </c>
      <c r="I18" s="62" t="str">
        <f>'Home Consumption Data'!D19</f>
        <v xml:space="preserve"> </v>
      </c>
      <c r="J18" s="21">
        <f t="shared" si="11"/>
        <v>0.12781991286106187</v>
      </c>
      <c r="K18" s="21">
        <f t="shared" si="12"/>
        <v>0</v>
      </c>
      <c r="L18" s="21">
        <f t="shared" si="9"/>
        <v>18.969335844247887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</v>
      </c>
      <c r="R18" s="51">
        <f>'Home Consumption Data'!F19</f>
        <v>0.23860000000000001</v>
      </c>
      <c r="S18" s="52">
        <f t="shared" si="5"/>
        <v>0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0.68984992738421824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-0.31015007261578176</v>
      </c>
      <c r="L19" s="21">
        <f t="shared" si="9"/>
        <v>18.64959350134502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</v>
      </c>
      <c r="R19" s="51">
        <f>'Home Consumption Data'!F20</f>
        <v>0.23860000000000001</v>
      </c>
      <c r="S19" s="52">
        <f t="shared" si="5"/>
        <v>0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0.33112796514442477</v>
      </c>
      <c r="I20" s="64" t="str">
        <f>'Home Consumption Data'!D21</f>
        <v>FD</v>
      </c>
      <c r="J20" s="61">
        <f t="shared" si="11"/>
        <v>0</v>
      </c>
      <c r="K20" s="61">
        <f t="shared" si="12"/>
        <v>-9.6688720348555748</v>
      </c>
      <c r="L20" s="61">
        <f t="shared" si="9"/>
        <v>8.681684187060922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9.2999999999999989</v>
      </c>
      <c r="R20" s="59">
        <f>'Home Consumption Data'!F21</f>
        <v>0.38030000000000003</v>
      </c>
      <c r="S20" s="60">
        <f t="shared" si="5"/>
        <v>3.5367899999999999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0.11037598838147493</v>
      </c>
      <c r="I21" s="64" t="str">
        <f>'Home Consumption Data'!D22</f>
        <v>FD</v>
      </c>
      <c r="J21" s="61">
        <f t="shared" si="11"/>
        <v>0</v>
      </c>
      <c r="K21" s="61">
        <f t="shared" si="12"/>
        <v>-8.4212336614490937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6.5316096498305685</v>
      </c>
      <c r="R21" s="59">
        <f>'Home Consumption Data'!F22</f>
        <v>0.38030000000000003</v>
      </c>
      <c r="S21" s="60">
        <f t="shared" si="5"/>
        <v>2.4839711498305652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6.650153299983864</v>
      </c>
      <c r="I28" s="65"/>
      <c r="J28" s="11">
        <f>SUM(J4:J27)</f>
        <v>20.618121671776667</v>
      </c>
      <c r="K28" s="11">
        <f>SUM(K4:K27)</f>
        <v>-19.999578021623371</v>
      </c>
      <c r="L28" s="9"/>
      <c r="M28" s="11">
        <f>SUM(M4:M27)</f>
        <v>28.300000000000004</v>
      </c>
      <c r="N28" s="41"/>
      <c r="O28" s="11"/>
      <c r="P28" s="22">
        <f>SUM(P4:P27)</f>
        <v>6.6722200000000011</v>
      </c>
      <c r="Q28" s="11">
        <f>SUM(Q4:Q27)</f>
        <v>15.831609649830568</v>
      </c>
      <c r="R28" s="41"/>
      <c r="S28" s="22">
        <f>SUM(S4:S27)</f>
        <v>6.0207611498305651</v>
      </c>
      <c r="T28" s="36">
        <f>P28-S28</f>
        <v>0.65145885016943605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6.1235411498305643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BBA9DB81-45DE-4C59-8C08-1F5137241D8C}"/>
  </hyperlinks>
  <pageMargins left="0.7" right="0.7" top="0.75" bottom="0.75" header="0.3" footer="0.3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9FDCF-AA1D-4E74-813B-CE5F06AE3BDA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45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>MIN($G4*$C$6,$C$7)</f>
        <v>0</v>
      </c>
      <c r="I4" s="62" t="str">
        <f>'Home Consumption Data'!D5</f>
        <v xml:space="preserve"> </v>
      </c>
      <c r="J4" s="21">
        <f t="shared" ref="J4:J5" si="0">IF($I4="FC",MIN($C$12, ($C$8-$L3)),IF($I4="FD",0,IF($C$8="DC",MIN(MAX(MIN($G4*$C$6-$C$7,$C$6-$C$7)-$F4, 0)+MAX($H4-$F4, 0),$C$9-$L3,$C$12),MIN(MAX($H4-$F4, 0),$C$9-$L3,$C$12))))</f>
        <v>0</v>
      </c>
      <c r="K4" s="21">
        <f t="shared" ref="K4" si="1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2">M4*N4</f>
        <v>0.20237999999999998</v>
      </c>
      <c r="Q4" s="50">
        <f t="shared" ref="Q4:Q27" si="3">MAX($H4-$F4-$K4-$J4, 0)</f>
        <v>0</v>
      </c>
      <c r="R4" s="51">
        <f>'Home Consumption Data'!F5</f>
        <v>0.23860000000000001</v>
      </c>
      <c r="S4" s="52">
        <f t="shared" ref="S4:S27" si="4">$Q4*$R4</f>
        <v>0</v>
      </c>
      <c r="U4" s="78">
        <f t="shared" ref="U4:U27" si="5">F4</f>
        <v>0.6</v>
      </c>
      <c r="V4" s="78">
        <f>Data!$C$2</f>
        <v>0.35</v>
      </c>
      <c r="W4" s="78">
        <f t="shared" ref="W4:W27" si="6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0.14000000000000001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ref="H5:H27" si="7">MIN($G5*$C$6,$C$7)</f>
        <v>0</v>
      </c>
      <c r="I5" s="62" t="str">
        <f>'Home Consumption Data'!D6</f>
        <v xml:space="preserve"> </v>
      </c>
      <c r="J5" s="21">
        <f t="shared" si="0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2"/>
        <v>0.13492000000000001</v>
      </c>
      <c r="Q5" s="50">
        <f t="shared" si="3"/>
        <v>0</v>
      </c>
      <c r="R5" s="51">
        <f>'Home Consumption Data'!F6</f>
        <v>0.23860000000000001</v>
      </c>
      <c r="S5" s="52">
        <f t="shared" si="4"/>
        <v>0</v>
      </c>
      <c r="U5" s="78">
        <f t="shared" si="5"/>
        <v>0.4</v>
      </c>
      <c r="V5" s="78">
        <f>V4</f>
        <v>0.35</v>
      </c>
      <c r="W5" s="78">
        <f t="shared" si="6"/>
        <v>0.13999999999999999</v>
      </c>
    </row>
    <row r="6" spans="2:23" x14ac:dyDescent="0.25">
      <c r="B6" s="32" t="s">
        <v>16</v>
      </c>
      <c r="C6" s="26">
        <f>+C5*D5</f>
        <v>1.2600000000000002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7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>M6*N6</f>
        <v>1.5382400000000001</v>
      </c>
      <c r="Q6" s="58">
        <f t="shared" si="3"/>
        <v>0</v>
      </c>
      <c r="R6" s="59">
        <f>'Home Consumption Data'!F7</f>
        <v>9.7000000000000003E-2</v>
      </c>
      <c r="S6" s="60">
        <f t="shared" si="4"/>
        <v>0</v>
      </c>
      <c r="U6" s="78">
        <f t="shared" si="5"/>
        <v>0.4</v>
      </c>
      <c r="V6" s="78">
        <f t="shared" ref="V6:V27" si="10">V5</f>
        <v>0.35</v>
      </c>
      <c r="W6" s="78">
        <f t="shared" si="6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7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2"/>
        <v>1.7608799999999998</v>
      </c>
      <c r="Q7" s="58">
        <f t="shared" si="3"/>
        <v>0</v>
      </c>
      <c r="R7" s="59">
        <f>'Home Consumption Data'!F8</f>
        <v>9.7000000000000003E-2</v>
      </c>
      <c r="S7" s="60">
        <f t="shared" si="4"/>
        <v>0</v>
      </c>
      <c r="T7" t="s">
        <v>20</v>
      </c>
      <c r="U7" s="78">
        <f t="shared" si="5"/>
        <v>1.5</v>
      </c>
      <c r="V7" s="78">
        <f t="shared" si="10"/>
        <v>0.35</v>
      </c>
      <c r="W7" s="78">
        <f t="shared" si="6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7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2"/>
        <v>1.2143999999999999</v>
      </c>
      <c r="Q8" s="58">
        <f t="shared" si="3"/>
        <v>0</v>
      </c>
      <c r="R8" s="59">
        <f>'Home Consumption Data'!F9</f>
        <v>9.7000000000000003E-2</v>
      </c>
      <c r="S8" s="60">
        <f t="shared" si="4"/>
        <v>0</v>
      </c>
      <c r="U8" s="78">
        <f t="shared" si="5"/>
        <v>0.4</v>
      </c>
      <c r="V8" s="78">
        <f t="shared" si="10"/>
        <v>0.35</v>
      </c>
      <c r="W8" s="78">
        <f t="shared" si="6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7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2"/>
        <v>0</v>
      </c>
      <c r="Q9" s="50">
        <f t="shared" si="3"/>
        <v>0</v>
      </c>
      <c r="R9" s="51">
        <f>'Home Consumption Data'!F10</f>
        <v>0.23860000000000001</v>
      </c>
      <c r="S9" s="52">
        <f t="shared" si="4"/>
        <v>0</v>
      </c>
      <c r="U9" s="78">
        <f t="shared" si="5"/>
        <v>0.4</v>
      </c>
      <c r="V9" s="78">
        <f t="shared" si="10"/>
        <v>0.35</v>
      </c>
      <c r="W9" s="78">
        <f t="shared" si="6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7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2"/>
        <v>0</v>
      </c>
      <c r="Q10" s="50">
        <f t="shared" si="3"/>
        <v>0</v>
      </c>
      <c r="R10" s="51">
        <f>'Home Consumption Data'!F11</f>
        <v>0.23860000000000001</v>
      </c>
      <c r="S10" s="52">
        <f t="shared" si="4"/>
        <v>0</v>
      </c>
      <c r="U10" s="78">
        <f t="shared" si="5"/>
        <v>0.4</v>
      </c>
      <c r="V10" s="78">
        <f t="shared" si="10"/>
        <v>0.35</v>
      </c>
      <c r="W10" s="78">
        <f t="shared" si="6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7"/>
        <v>0.21600000000000005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-0.3839999999999999</v>
      </c>
      <c r="L11" s="21">
        <f t="shared" si="9"/>
        <v>18.779381443298973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2"/>
        <v>0</v>
      </c>
      <c r="Q11" s="50">
        <f t="shared" si="3"/>
        <v>0</v>
      </c>
      <c r="R11" s="51">
        <f>'Home Consumption Data'!F12</f>
        <v>0.23860000000000001</v>
      </c>
      <c r="S11" s="52">
        <f t="shared" si="4"/>
        <v>0</v>
      </c>
      <c r="U11" s="78">
        <f t="shared" si="5"/>
        <v>0.6</v>
      </c>
      <c r="V11" s="78">
        <f t="shared" si="10"/>
        <v>0.35</v>
      </c>
      <c r="W11" s="78">
        <f t="shared" si="6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>MIN($G12*$C$6,$C$7)</f>
        <v>0.504</v>
      </c>
      <c r="I12" s="62" t="str">
        <f>'Home Consumption Data'!D13</f>
        <v xml:space="preserve"> </v>
      </c>
      <c r="J12" s="21">
        <f t="shared" si="11"/>
        <v>0</v>
      </c>
      <c r="K12" s="21">
        <f t="shared" si="12"/>
        <v>-9.5999999999999974E-2</v>
      </c>
      <c r="L12" s="21">
        <f t="shared" si="9"/>
        <v>18.680412371134025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2"/>
        <v>0</v>
      </c>
      <c r="Q12" s="50">
        <f t="shared" si="3"/>
        <v>0</v>
      </c>
      <c r="R12" s="51">
        <f>'Home Consumption Data'!F13</f>
        <v>0.23860000000000001</v>
      </c>
      <c r="S12" s="52">
        <f t="shared" si="4"/>
        <v>0</v>
      </c>
      <c r="U12" s="78">
        <f t="shared" si="5"/>
        <v>0.6</v>
      </c>
      <c r="V12" s="78">
        <f t="shared" si="10"/>
        <v>0.35</v>
      </c>
      <c r="W12" s="78">
        <f t="shared" si="6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7"/>
        <v>0.79200000000000026</v>
      </c>
      <c r="I13" s="62" t="str">
        <f>'Home Consumption Data'!D14</f>
        <v xml:space="preserve"> </v>
      </c>
      <c r="J13" s="21">
        <f t="shared" si="11"/>
        <v>0.39200000000000024</v>
      </c>
      <c r="K13" s="21">
        <f t="shared" si="12"/>
        <v>0</v>
      </c>
      <c r="L13" s="21">
        <f t="shared" si="9"/>
        <v>19.072412371134025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2"/>
        <v>0</v>
      </c>
      <c r="Q13" s="50">
        <f t="shared" si="3"/>
        <v>0</v>
      </c>
      <c r="R13" s="51">
        <f>'Home Consumption Data'!F14</f>
        <v>0.23860000000000001</v>
      </c>
      <c r="S13" s="52">
        <f t="shared" si="4"/>
        <v>0</v>
      </c>
      <c r="U13" s="78">
        <f t="shared" si="5"/>
        <v>0.4</v>
      </c>
      <c r="V13" s="78">
        <f t="shared" si="10"/>
        <v>0.35</v>
      </c>
      <c r="W13" s="78">
        <f t="shared" si="6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7"/>
        <v>1.044</v>
      </c>
      <c r="I14" s="62" t="str">
        <f>'Home Consumption Data'!D15</f>
        <v xml:space="preserve"> </v>
      </c>
      <c r="J14" s="21">
        <f t="shared" si="11"/>
        <v>0.34400000000000008</v>
      </c>
      <c r="K14" s="21">
        <f t="shared" si="12"/>
        <v>0</v>
      </c>
      <c r="L14" s="21">
        <f t="shared" si="9"/>
        <v>19.416412371134026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2"/>
        <v>0</v>
      </c>
      <c r="Q14" s="50">
        <f t="shared" si="3"/>
        <v>0</v>
      </c>
      <c r="R14" s="51">
        <f>'Home Consumption Data'!F15</f>
        <v>0.23860000000000001</v>
      </c>
      <c r="S14" s="52">
        <f t="shared" si="4"/>
        <v>0</v>
      </c>
      <c r="U14" s="78">
        <f t="shared" si="5"/>
        <v>0.7</v>
      </c>
      <c r="V14" s="78">
        <f t="shared" si="10"/>
        <v>0.35</v>
      </c>
      <c r="W14" s="78">
        <f t="shared" si="6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7"/>
        <v>1.1520000000000004</v>
      </c>
      <c r="I15" s="62" t="str">
        <f>'Home Consumption Data'!D16</f>
        <v xml:space="preserve"> </v>
      </c>
      <c r="J15" s="21">
        <f t="shared" si="11"/>
        <v>0.4520000000000004</v>
      </c>
      <c r="K15" s="21">
        <f t="shared" si="12"/>
        <v>0</v>
      </c>
      <c r="L15" s="21">
        <f t="shared" si="9"/>
        <v>19.868412371134028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2"/>
        <v>0</v>
      </c>
      <c r="Q15" s="50">
        <f t="shared" si="3"/>
        <v>0</v>
      </c>
      <c r="R15" s="51">
        <f>'Home Consumption Data'!F16</f>
        <v>0.23860000000000001</v>
      </c>
      <c r="S15" s="52">
        <f t="shared" si="4"/>
        <v>0</v>
      </c>
      <c r="U15" s="78">
        <f t="shared" si="5"/>
        <v>0.7</v>
      </c>
      <c r="V15" s="78">
        <f t="shared" si="10"/>
        <v>0.35</v>
      </c>
      <c r="W15" s="78">
        <f t="shared" si="6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7"/>
        <v>1.2600000000000002</v>
      </c>
      <c r="I16" s="62" t="str">
        <f>'Home Consumption Data'!D17</f>
        <v xml:space="preserve"> </v>
      </c>
      <c r="J16" s="21">
        <f t="shared" si="11"/>
        <v>0.13158762886597231</v>
      </c>
      <c r="K16" s="21">
        <f t="shared" si="12"/>
        <v>0</v>
      </c>
      <c r="L16" s="21">
        <f t="shared" si="9"/>
        <v>20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2"/>
        <v>0</v>
      </c>
      <c r="Q16" s="50">
        <f t="shared" si="3"/>
        <v>0.12841237113402793</v>
      </c>
      <c r="R16" s="51">
        <f>'Home Consumption Data'!F17</f>
        <v>0.23860000000000001</v>
      </c>
      <c r="S16" s="52">
        <f t="shared" si="4"/>
        <v>3.0639191752579065E-2</v>
      </c>
      <c r="U16" s="78">
        <f t="shared" si="5"/>
        <v>1</v>
      </c>
      <c r="V16" s="78">
        <f t="shared" si="10"/>
        <v>0.35</v>
      </c>
      <c r="W16" s="78">
        <f t="shared" si="6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7"/>
        <v>1.1520000000000004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20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2"/>
        <v>0</v>
      </c>
      <c r="Q17" s="50">
        <f t="shared" si="3"/>
        <v>0.15200000000000036</v>
      </c>
      <c r="R17" s="51">
        <f>'Home Consumption Data'!F18</f>
        <v>0.23860000000000001</v>
      </c>
      <c r="S17" s="52">
        <f t="shared" si="4"/>
        <v>3.626720000000009E-2</v>
      </c>
      <c r="U17" s="78">
        <f t="shared" si="5"/>
        <v>1</v>
      </c>
      <c r="V17" s="78">
        <f t="shared" si="10"/>
        <v>0.35</v>
      </c>
      <c r="W17" s="78">
        <f t="shared" si="6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7"/>
        <v>1.08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20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2"/>
        <v>0</v>
      </c>
      <c r="Q18" s="50">
        <f t="shared" si="3"/>
        <v>0.38000000000000012</v>
      </c>
      <c r="R18" s="51">
        <f>'Home Consumption Data'!F19</f>
        <v>0.23860000000000001</v>
      </c>
      <c r="S18" s="52">
        <f t="shared" si="4"/>
        <v>9.0668000000000026E-2</v>
      </c>
      <c r="U18" s="78">
        <f t="shared" si="5"/>
        <v>0.7</v>
      </c>
      <c r="V18" s="78">
        <f t="shared" si="10"/>
        <v>0.35</v>
      </c>
      <c r="W18" s="78">
        <f t="shared" si="6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7"/>
        <v>0.90000000000000013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-9.9999999999999867E-2</v>
      </c>
      <c r="L19" s="21">
        <f t="shared" si="9"/>
        <v>19.896907216494846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2"/>
        <v>0</v>
      </c>
      <c r="Q19" s="50">
        <f t="shared" si="3"/>
        <v>0</v>
      </c>
      <c r="R19" s="51">
        <f>'Home Consumption Data'!F20</f>
        <v>0.23860000000000001</v>
      </c>
      <c r="S19" s="52">
        <f t="shared" si="4"/>
        <v>0</v>
      </c>
      <c r="U19" s="78">
        <f t="shared" si="5"/>
        <v>1</v>
      </c>
      <c r="V19" s="78">
        <f t="shared" si="10"/>
        <v>0.35</v>
      </c>
      <c r="W19" s="78">
        <f t="shared" si="6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7"/>
        <v>0.43200000000000011</v>
      </c>
      <c r="I20" s="64" t="str">
        <f>'Home Consumption Data'!D21</f>
        <v>FD</v>
      </c>
      <c r="J20" s="61">
        <f t="shared" si="11"/>
        <v>0</v>
      </c>
      <c r="K20" s="61">
        <f t="shared" si="12"/>
        <v>-9.5679999999999996</v>
      </c>
      <c r="L20" s="61">
        <f t="shared" si="9"/>
        <v>10.032989690721649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2"/>
        <v>0</v>
      </c>
      <c r="Q20" s="58">
        <f t="shared" si="3"/>
        <v>9.2999999999999989</v>
      </c>
      <c r="R20" s="59">
        <f>'Home Consumption Data'!F21</f>
        <v>0.38030000000000003</v>
      </c>
      <c r="S20" s="60">
        <f t="shared" si="4"/>
        <v>3.5367899999999999</v>
      </c>
      <c r="U20" s="78">
        <f t="shared" si="5"/>
        <v>0.7</v>
      </c>
      <c r="V20" s="78">
        <f t="shared" si="10"/>
        <v>0.35</v>
      </c>
      <c r="W20" s="78">
        <f t="shared" si="6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7"/>
        <v>0.14400000000000004</v>
      </c>
      <c r="I21" s="64" t="str">
        <f>'Home Consumption Data'!D22</f>
        <v>FD</v>
      </c>
      <c r="J21" s="61">
        <f t="shared" si="11"/>
        <v>0</v>
      </c>
      <c r="K21" s="61">
        <f t="shared" si="12"/>
        <v>-9.7319999999999993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2"/>
        <v>0</v>
      </c>
      <c r="Q21" s="58">
        <f t="shared" si="3"/>
        <v>7.8759999999999994</v>
      </c>
      <c r="R21" s="59">
        <f>'Home Consumption Data'!F22</f>
        <v>0.38030000000000003</v>
      </c>
      <c r="S21" s="60">
        <f t="shared" si="4"/>
        <v>2.9952428000000002</v>
      </c>
      <c r="T21" t="s">
        <v>31</v>
      </c>
      <c r="U21" s="78">
        <f t="shared" si="5"/>
        <v>2</v>
      </c>
      <c r="V21" s="78">
        <f t="shared" si="10"/>
        <v>0.35</v>
      </c>
      <c r="W21" s="78">
        <f t="shared" si="6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7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2"/>
        <v>0.47220000000000001</v>
      </c>
      <c r="Q22" s="58">
        <f t="shared" si="3"/>
        <v>0</v>
      </c>
      <c r="R22" s="59">
        <f>'Home Consumption Data'!F23</f>
        <v>0.38030000000000003</v>
      </c>
      <c r="S22" s="60">
        <f t="shared" si="4"/>
        <v>0</v>
      </c>
      <c r="T22" s="39"/>
      <c r="U22" s="78">
        <f t="shared" si="5"/>
        <v>1</v>
      </c>
      <c r="V22" s="78">
        <f t="shared" si="10"/>
        <v>0.35</v>
      </c>
      <c r="W22" s="78">
        <f t="shared" si="6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7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2"/>
        <v>0.26984000000000002</v>
      </c>
      <c r="Q23" s="50">
        <f t="shared" si="3"/>
        <v>0</v>
      </c>
      <c r="R23" s="51">
        <f>'Home Consumption Data'!F24</f>
        <v>0.23860000000000001</v>
      </c>
      <c r="S23" s="52">
        <f t="shared" si="4"/>
        <v>0</v>
      </c>
      <c r="T23" s="39" t="s">
        <v>32</v>
      </c>
      <c r="U23" s="78">
        <f t="shared" si="5"/>
        <v>0.8</v>
      </c>
      <c r="V23" s="78">
        <f t="shared" si="10"/>
        <v>0.35</v>
      </c>
      <c r="W23" s="78">
        <f t="shared" si="6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7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2"/>
        <v>0.26984000000000002</v>
      </c>
      <c r="Q24" s="50">
        <f t="shared" si="3"/>
        <v>0</v>
      </c>
      <c r="R24" s="51">
        <f>'Home Consumption Data'!F25</f>
        <v>0.23860000000000001</v>
      </c>
      <c r="S24" s="52">
        <f t="shared" si="4"/>
        <v>0</v>
      </c>
      <c r="T24" s="39" t="s">
        <v>33</v>
      </c>
      <c r="U24" s="78">
        <f t="shared" si="5"/>
        <v>0.8</v>
      </c>
      <c r="V24" s="78">
        <f t="shared" si="10"/>
        <v>0.35</v>
      </c>
      <c r="W24" s="78">
        <f t="shared" si="6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7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2"/>
        <v>0.26984000000000002</v>
      </c>
      <c r="Q25" s="50">
        <f t="shared" si="3"/>
        <v>0</v>
      </c>
      <c r="R25" s="51">
        <f>'Home Consumption Data'!F26</f>
        <v>0.23860000000000001</v>
      </c>
      <c r="S25" s="52">
        <f t="shared" si="4"/>
        <v>0</v>
      </c>
      <c r="T25" s="39" t="s">
        <v>34</v>
      </c>
      <c r="U25" s="78">
        <f t="shared" si="5"/>
        <v>0.8</v>
      </c>
      <c r="V25" s="78">
        <f t="shared" si="10"/>
        <v>0.35</v>
      </c>
      <c r="W25" s="78">
        <f t="shared" si="6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7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2"/>
        <v>0.26984000000000002</v>
      </c>
      <c r="Q26" s="50">
        <f t="shared" si="3"/>
        <v>0</v>
      </c>
      <c r="R26" s="51">
        <f>'Home Consumption Data'!F27</f>
        <v>0.23860000000000001</v>
      </c>
      <c r="S26" s="52">
        <f t="shared" si="4"/>
        <v>0</v>
      </c>
      <c r="T26" s="35" t="s">
        <v>35</v>
      </c>
      <c r="U26" s="78">
        <f t="shared" si="5"/>
        <v>0.8</v>
      </c>
      <c r="V26" s="78">
        <f t="shared" si="10"/>
        <v>0.35</v>
      </c>
      <c r="W26" s="78">
        <f t="shared" si="6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7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2"/>
        <v>0.26984000000000002</v>
      </c>
      <c r="Q27" s="50">
        <f t="shared" si="3"/>
        <v>0</v>
      </c>
      <c r="R27" s="51">
        <f>'Home Consumption Data'!F28</f>
        <v>0.23860000000000001</v>
      </c>
      <c r="S27" s="52">
        <f t="shared" si="4"/>
        <v>0</v>
      </c>
      <c r="T27" s="35" t="s">
        <v>36</v>
      </c>
      <c r="U27" s="78">
        <f t="shared" si="5"/>
        <v>0.8</v>
      </c>
      <c r="V27" s="78">
        <f t="shared" si="10"/>
        <v>0.35</v>
      </c>
      <c r="W27" s="78">
        <f t="shared" si="6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8.6760000000000019</v>
      </c>
      <c r="I28" s="65"/>
      <c r="J28" s="11">
        <f>SUM(J4:J27)</f>
        <v>21.319587628865975</v>
      </c>
      <c r="K28" s="11">
        <f>SUM(K4:K27)</f>
        <v>-20.68</v>
      </c>
      <c r="L28" s="9"/>
      <c r="M28" s="11">
        <f>SUM(M4:M27)</f>
        <v>28.300000000000004</v>
      </c>
      <c r="N28" s="41"/>
      <c r="O28" s="11"/>
      <c r="P28" s="22">
        <f>SUM(P4:P27)</f>
        <v>6.6722200000000011</v>
      </c>
      <c r="Q28" s="11">
        <f>SUM(Q4:Q27)</f>
        <v>17.836412371134024</v>
      </c>
      <c r="R28" s="41"/>
      <c r="S28" s="22">
        <f>SUM(S4:S27)</f>
        <v>6.6896071917525788</v>
      </c>
      <c r="T28" s="36">
        <f>P28-S28</f>
        <v>-1.7387191752577635E-2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6.792387191752578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68FA1974-16A3-4796-A16E-8BB180A2D197}"/>
  </hyperlinks>
  <pageMargins left="0.7" right="0.7" top="0.75" bottom="0.75" header="0.3" footer="0.3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74E0F-F797-43B9-90AF-20CE606ECF19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46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0.22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1.98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0.33942857142857141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-0.26057142857142856</v>
      </c>
      <c r="L11" s="21">
        <f t="shared" si="9"/>
        <v>18.906627393225335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0.79199999999999993</v>
      </c>
      <c r="I12" s="62" t="str">
        <f>'Home Consumption Data'!D13</f>
        <v xml:space="preserve"> </v>
      </c>
      <c r="J12" s="21">
        <f t="shared" si="11"/>
        <v>0.19199999999999995</v>
      </c>
      <c r="K12" s="21">
        <f t="shared" si="12"/>
        <v>0</v>
      </c>
      <c r="L12" s="21">
        <f t="shared" si="9"/>
        <v>19.098627393225335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1.2445714285714287</v>
      </c>
      <c r="I13" s="62" t="str">
        <f>'Home Consumption Data'!D14</f>
        <v xml:space="preserve"> </v>
      </c>
      <c r="J13" s="21">
        <f t="shared" si="11"/>
        <v>0.84457142857142864</v>
      </c>
      <c r="K13" s="21">
        <f t="shared" si="12"/>
        <v>0</v>
      </c>
      <c r="L13" s="21">
        <f t="shared" si="9"/>
        <v>19.943198821796763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</v>
      </c>
      <c r="R13" s="51">
        <f>'Home Consumption Data'!F14</f>
        <v>0.23860000000000001</v>
      </c>
      <c r="S13" s="52">
        <f t="shared" si="5"/>
        <v>0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1.6405714285714283</v>
      </c>
      <c r="I14" s="62" t="str">
        <f>'Home Consumption Data'!D15</f>
        <v xml:space="preserve"> </v>
      </c>
      <c r="J14" s="21">
        <f t="shared" si="11"/>
        <v>5.6801178203237157E-2</v>
      </c>
      <c r="K14" s="21">
        <f t="shared" si="12"/>
        <v>0</v>
      </c>
      <c r="L14" s="21">
        <f t="shared" si="9"/>
        <v>20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0.88377025036819123</v>
      </c>
      <c r="R14" s="51">
        <f>'Home Consumption Data'!F15</f>
        <v>0.23860000000000001</v>
      </c>
      <c r="S14" s="52">
        <f t="shared" si="5"/>
        <v>0.21086758173785045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1.8102857142857145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20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1.1102857142857145</v>
      </c>
      <c r="R15" s="51">
        <f>'Home Consumption Data'!F16</f>
        <v>0.23860000000000001</v>
      </c>
      <c r="S15" s="52">
        <f t="shared" si="5"/>
        <v>0.26491417142857149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1.98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20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0.98</v>
      </c>
      <c r="R16" s="51">
        <f>'Home Consumption Data'!F17</f>
        <v>0.23860000000000001</v>
      </c>
      <c r="S16" s="52">
        <f t="shared" si="5"/>
        <v>0.23382800000000001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1.8102857142857145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20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0.8102857142857145</v>
      </c>
      <c r="R17" s="51">
        <f>'Home Consumption Data'!F18</f>
        <v>0.23860000000000001</v>
      </c>
      <c r="S17" s="52">
        <f t="shared" si="5"/>
        <v>0.19333417142857148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1.6971428571428571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20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0.99714285714285711</v>
      </c>
      <c r="R18" s="51">
        <f>'Home Consumption Data'!F19</f>
        <v>0.23860000000000001</v>
      </c>
      <c r="S18" s="52">
        <f t="shared" si="5"/>
        <v>0.23791828571428572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1.4142857142857144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20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0.41428571428571437</v>
      </c>
      <c r="R19" s="51">
        <f>'Home Consumption Data'!F20</f>
        <v>0.23860000000000001</v>
      </c>
      <c r="S19" s="52">
        <f t="shared" si="5"/>
        <v>9.8848571428571452E-2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0.67885714285714283</v>
      </c>
      <c r="I20" s="64" t="str">
        <f>'Home Consumption Data'!D21</f>
        <v>FD</v>
      </c>
      <c r="J20" s="61">
        <f t="shared" si="11"/>
        <v>0</v>
      </c>
      <c r="K20" s="61">
        <f t="shared" si="12"/>
        <v>-9.3211428571428563</v>
      </c>
      <c r="L20" s="61">
        <f t="shared" si="9"/>
        <v>10.390574374079529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9.2999999999999989</v>
      </c>
      <c r="R20" s="59">
        <f>'Home Consumption Data'!F21</f>
        <v>0.38030000000000003</v>
      </c>
      <c r="S20" s="60">
        <f t="shared" si="5"/>
        <v>3.5367899999999999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0.22628571428571431</v>
      </c>
      <c r="I21" s="64" t="str">
        <f>'Home Consumption Data'!D22</f>
        <v>FD</v>
      </c>
      <c r="J21" s="61">
        <f t="shared" si="11"/>
        <v>0</v>
      </c>
      <c r="K21" s="61">
        <f t="shared" si="12"/>
        <v>-9.773714285714286</v>
      </c>
      <c r="L21" s="61">
        <f t="shared" si="9"/>
        <v>0.31458026509572967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8</v>
      </c>
      <c r="R21" s="59">
        <f>'Home Consumption Data'!F22</f>
        <v>0.38030000000000003</v>
      </c>
      <c r="S21" s="60">
        <f t="shared" si="5"/>
        <v>3.0424000000000002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-0.30514285714285777</v>
      </c>
      <c r="L22" s="61">
        <f t="shared" si="9"/>
        <v>0</v>
      </c>
      <c r="M22" s="55">
        <f t="shared" si="14"/>
        <v>0.69485714285714217</v>
      </c>
      <c r="N22" s="56">
        <f>'Home Consumption Data'!E23</f>
        <v>0.47220000000000001</v>
      </c>
      <c r="O22" s="55"/>
      <c r="P22" s="57">
        <f t="shared" si="3"/>
        <v>0.32811154285714256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13.633714285714285</v>
      </c>
      <c r="I28" s="65"/>
      <c r="J28" s="11">
        <f>SUM(J4:J27)</f>
        <v>21.093372606774665</v>
      </c>
      <c r="K28" s="11">
        <f>SUM(K4:K27)</f>
        <v>-20.460571428571431</v>
      </c>
      <c r="L28" s="9"/>
      <c r="M28" s="11">
        <f>SUM(M4:M27)</f>
        <v>27.994857142857146</v>
      </c>
      <c r="N28" s="41"/>
      <c r="O28" s="11"/>
      <c r="P28" s="22">
        <f>SUM(P4:P27)</f>
        <v>6.5281315428571434</v>
      </c>
      <c r="Q28" s="11">
        <f>SUM(Q4:Q27)</f>
        <v>22.495770250368192</v>
      </c>
      <c r="R28" s="41"/>
      <c r="S28" s="22">
        <f>SUM(S4:S27)</f>
        <v>7.8189007817378506</v>
      </c>
      <c r="T28" s="36">
        <f>P28-S28</f>
        <v>-1.2907692388807073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8.0657692388807085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108DCC68-7FCD-4EF0-9639-6AA225C6AAA8}"/>
  </hyperlinks>
  <pageMargins left="0.7" right="0.7" top="0.75" bottom="0.75" header="0.3" footer="0.3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6DA7E-E5CA-433B-8615-8A0D6662B7B5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47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0.37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3.33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0.57085714285714284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-2.9142857142857137E-2</v>
      </c>
      <c r="L11" s="21">
        <f t="shared" si="9"/>
        <v>19.145213549337264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1.3319999999999999</v>
      </c>
      <c r="I12" s="62" t="str">
        <f>'Home Consumption Data'!D13</f>
        <v xml:space="preserve"> </v>
      </c>
      <c r="J12" s="21">
        <f t="shared" si="11"/>
        <v>0.73199999999999987</v>
      </c>
      <c r="K12" s="21">
        <f t="shared" si="12"/>
        <v>0</v>
      </c>
      <c r="L12" s="21">
        <f t="shared" si="9"/>
        <v>19.877213549337263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2.0931428571428574</v>
      </c>
      <c r="I13" s="62" t="str">
        <f>'Home Consumption Data'!D14</f>
        <v xml:space="preserve"> </v>
      </c>
      <c r="J13" s="21">
        <f t="shared" si="11"/>
        <v>0.12278645066273697</v>
      </c>
      <c r="K13" s="21">
        <f t="shared" si="12"/>
        <v>0</v>
      </c>
      <c r="L13" s="21">
        <f t="shared" si="9"/>
        <v>20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1.5703564064801205</v>
      </c>
      <c r="R13" s="51">
        <f>'Home Consumption Data'!F14</f>
        <v>0.23860000000000001</v>
      </c>
      <c r="S13" s="52">
        <f t="shared" si="5"/>
        <v>0.37468703858615676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2.7591428571428569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20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2.0591428571428567</v>
      </c>
      <c r="R14" s="51">
        <f>'Home Consumption Data'!F15</f>
        <v>0.23860000000000001</v>
      </c>
      <c r="S14" s="52">
        <f t="shared" si="5"/>
        <v>0.49131148571428562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3.0445714285714289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20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2.3445714285714292</v>
      </c>
      <c r="R15" s="51">
        <f>'Home Consumption Data'!F16</f>
        <v>0.23860000000000001</v>
      </c>
      <c r="S15" s="52">
        <f t="shared" si="5"/>
        <v>0.55941474285714299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3.33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20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2.33</v>
      </c>
      <c r="R16" s="51">
        <f>'Home Consumption Data'!F17</f>
        <v>0.23860000000000001</v>
      </c>
      <c r="S16" s="52">
        <f t="shared" si="5"/>
        <v>0.55593800000000004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3.0445714285714289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20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2.0445714285714289</v>
      </c>
      <c r="R17" s="51">
        <f>'Home Consumption Data'!F18</f>
        <v>0.23860000000000001</v>
      </c>
      <c r="S17" s="52">
        <f t="shared" si="5"/>
        <v>0.48783474285714296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2.8542857142857141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20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2.1542857142857139</v>
      </c>
      <c r="R18" s="51">
        <f>'Home Consumption Data'!F19</f>
        <v>0.23860000000000001</v>
      </c>
      <c r="S18" s="52">
        <f t="shared" si="5"/>
        <v>0.51401257142857137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2.3785714285714286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20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1.3785714285714286</v>
      </c>
      <c r="R19" s="51">
        <f>'Home Consumption Data'!F20</f>
        <v>0.23860000000000001</v>
      </c>
      <c r="S19" s="52">
        <f t="shared" si="5"/>
        <v>0.32892714285714286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1.1417142857142857</v>
      </c>
      <c r="I20" s="64" t="str">
        <f>'Home Consumption Data'!D21</f>
        <v>FD</v>
      </c>
      <c r="J20" s="61">
        <f t="shared" si="11"/>
        <v>0</v>
      </c>
      <c r="K20" s="61">
        <f t="shared" si="12"/>
        <v>-8.8582857142857137</v>
      </c>
      <c r="L20" s="61">
        <f t="shared" si="9"/>
        <v>10.867746686303388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9.2999999999999989</v>
      </c>
      <c r="R20" s="59">
        <f>'Home Consumption Data'!F21</f>
        <v>0.38030000000000003</v>
      </c>
      <c r="S20" s="60">
        <f t="shared" si="5"/>
        <v>3.5367899999999999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0.38057142857142862</v>
      </c>
      <c r="I21" s="64" t="str">
        <f>'Home Consumption Data'!D22</f>
        <v>FD</v>
      </c>
      <c r="J21" s="61">
        <f t="shared" si="11"/>
        <v>0</v>
      </c>
      <c r="K21" s="61">
        <f t="shared" si="12"/>
        <v>-9.6194285714285712</v>
      </c>
      <c r="L21" s="61">
        <f t="shared" si="9"/>
        <v>0.95081001472754068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8</v>
      </c>
      <c r="R21" s="59">
        <f>'Home Consumption Data'!F22</f>
        <v>0.38030000000000003</v>
      </c>
      <c r="S21" s="60">
        <f t="shared" si="5"/>
        <v>3.0424000000000002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-0.92228571428571438</v>
      </c>
      <c r="L22" s="61">
        <f t="shared" si="9"/>
        <v>1.1102230246251565E-16</v>
      </c>
      <c r="M22" s="55">
        <f t="shared" si="14"/>
        <v>7.7714285714285625E-2</v>
      </c>
      <c r="N22" s="56">
        <f>'Home Consumption Data'!E23</f>
        <v>0.47220000000000001</v>
      </c>
      <c r="O22" s="55"/>
      <c r="P22" s="57">
        <f t="shared" si="3"/>
        <v>3.6696685714285672E-2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-1.0769163338864018E-16</v>
      </c>
      <c r="L23" s="21">
        <f t="shared" si="9"/>
        <v>0</v>
      </c>
      <c r="M23" s="53">
        <f t="shared" si="14"/>
        <v>0.79999999999999993</v>
      </c>
      <c r="N23" s="44">
        <f>'Home Consumption Data'!E24</f>
        <v>0.33729999999999999</v>
      </c>
      <c r="O23" s="53"/>
      <c r="P23" s="54">
        <f t="shared" si="3"/>
        <v>0.26983999999999997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22.929428571428577</v>
      </c>
      <c r="I28" s="65"/>
      <c r="J28" s="11">
        <f>SUM(J4:J27)</f>
        <v>20.854786450662736</v>
      </c>
      <c r="K28" s="11">
        <f>SUM(K4:K27)</f>
        <v>-20.229142857142854</v>
      </c>
      <c r="L28" s="9"/>
      <c r="M28" s="11">
        <f>SUM(M4:M27)</f>
        <v>27.377714285714291</v>
      </c>
      <c r="N28" s="41"/>
      <c r="O28" s="11"/>
      <c r="P28" s="22">
        <f>SUM(P4:P27)</f>
        <v>6.2367166857142866</v>
      </c>
      <c r="Q28" s="11">
        <f>SUM(Q4:Q27)</f>
        <v>31.181499263622975</v>
      </c>
      <c r="R28" s="41"/>
      <c r="S28" s="22">
        <f>SUM(S4:S27)</f>
        <v>9.8913157243004424</v>
      </c>
      <c r="T28" s="36">
        <f>P28-S28</f>
        <v>-3.6545990385861558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10.429599038586156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AE6F46F8-F68D-4A44-9E9C-2B4A0CC7C097}"/>
  </hyperlinks>
  <pageMargins left="0.7" right="0.7" top="0.75" bottom="0.75" header="0.3" footer="0.3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FFA63-DD3A-47A8-A14D-315CC28530D4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48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0.56000000000000005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5.0400000000000009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0.86400000000000021</v>
      </c>
      <c r="I11" s="62" t="str">
        <f>'Home Consumption Data'!D12</f>
        <v xml:space="preserve"> </v>
      </c>
      <c r="J11" s="21">
        <f t="shared" si="11"/>
        <v>0.26400000000000023</v>
      </c>
      <c r="K11" s="21">
        <f t="shared" si="12"/>
        <v>0</v>
      </c>
      <c r="L11" s="21">
        <f t="shared" si="9"/>
        <v>19.439257731958765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2.016</v>
      </c>
      <c r="I12" s="62" t="str">
        <f>'Home Consumption Data'!D13</f>
        <v xml:space="preserve"> </v>
      </c>
      <c r="J12" s="21">
        <f t="shared" si="11"/>
        <v>0.56074226804123484</v>
      </c>
      <c r="K12" s="21">
        <f t="shared" si="12"/>
        <v>0</v>
      </c>
      <c r="L12" s="21">
        <f t="shared" si="9"/>
        <v>20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0.85525773195876509</v>
      </c>
      <c r="R12" s="51">
        <f>'Home Consumption Data'!F13</f>
        <v>0.23860000000000001</v>
      </c>
      <c r="S12" s="52">
        <f t="shared" si="5"/>
        <v>0.20406449484536135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3.168000000000001</v>
      </c>
      <c r="I13" s="62" t="str">
        <f>'Home Consumption Data'!D14</f>
        <v xml:space="preserve"> </v>
      </c>
      <c r="J13" s="21">
        <f t="shared" si="11"/>
        <v>0</v>
      </c>
      <c r="K13" s="21">
        <f t="shared" si="12"/>
        <v>0</v>
      </c>
      <c r="L13" s="21">
        <f t="shared" si="9"/>
        <v>20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2.7680000000000011</v>
      </c>
      <c r="R13" s="51">
        <f>'Home Consumption Data'!F14</f>
        <v>0.23860000000000001</v>
      </c>
      <c r="S13" s="52">
        <f t="shared" si="5"/>
        <v>0.66044480000000028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4.1760000000000002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20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3.476</v>
      </c>
      <c r="R14" s="51">
        <f>'Home Consumption Data'!F15</f>
        <v>0.23860000000000001</v>
      </c>
      <c r="S14" s="52">
        <f t="shared" si="5"/>
        <v>0.82937360000000004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4.6080000000000014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20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3.9080000000000013</v>
      </c>
      <c r="R15" s="51">
        <f>'Home Consumption Data'!F16</f>
        <v>0.23860000000000001</v>
      </c>
      <c r="S15" s="52">
        <f t="shared" si="5"/>
        <v>0.9324488000000003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5.0400000000000009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20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4.0400000000000009</v>
      </c>
      <c r="R16" s="51">
        <f>'Home Consumption Data'!F17</f>
        <v>0.23860000000000001</v>
      </c>
      <c r="S16" s="52">
        <f t="shared" si="5"/>
        <v>0.96394400000000025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4.6080000000000014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20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3.6080000000000014</v>
      </c>
      <c r="R17" s="51">
        <f>'Home Consumption Data'!F18</f>
        <v>0.23860000000000001</v>
      </c>
      <c r="S17" s="52">
        <f t="shared" si="5"/>
        <v>0.86086880000000032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4.32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20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3.62</v>
      </c>
      <c r="R18" s="51">
        <f>'Home Consumption Data'!F19</f>
        <v>0.23860000000000001</v>
      </c>
      <c r="S18" s="52">
        <f t="shared" si="5"/>
        <v>0.86373200000000006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3.6000000000000005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20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2.6000000000000005</v>
      </c>
      <c r="R19" s="51">
        <f>'Home Consumption Data'!F20</f>
        <v>0.23860000000000001</v>
      </c>
      <c r="S19" s="52">
        <f t="shared" si="5"/>
        <v>0.62036000000000013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1.7280000000000004</v>
      </c>
      <c r="I20" s="64" t="str">
        <f>'Home Consumption Data'!D21</f>
        <v>FD</v>
      </c>
      <c r="J20" s="61">
        <f t="shared" si="11"/>
        <v>0</v>
      </c>
      <c r="K20" s="61">
        <f t="shared" si="12"/>
        <v>-8.2720000000000002</v>
      </c>
      <c r="L20" s="61">
        <f t="shared" si="9"/>
        <v>11.472164948453608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9.3000000000000007</v>
      </c>
      <c r="R20" s="59">
        <f>'Home Consumption Data'!F21</f>
        <v>0.38030000000000003</v>
      </c>
      <c r="S20" s="60">
        <f t="shared" si="5"/>
        <v>3.5367900000000003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0.57600000000000018</v>
      </c>
      <c r="I21" s="64" t="str">
        <f>'Home Consumption Data'!D22</f>
        <v>FD</v>
      </c>
      <c r="J21" s="61">
        <f t="shared" si="11"/>
        <v>0</v>
      </c>
      <c r="K21" s="61">
        <f t="shared" si="12"/>
        <v>-9.4239999999999995</v>
      </c>
      <c r="L21" s="61">
        <f t="shared" si="9"/>
        <v>1.7567010309278359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8</v>
      </c>
      <c r="R21" s="59">
        <f>'Home Consumption Data'!F22</f>
        <v>0.38030000000000003</v>
      </c>
      <c r="S21" s="60">
        <f t="shared" si="5"/>
        <v>3.0424000000000002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-1.7040000000000008</v>
      </c>
      <c r="L22" s="61">
        <f t="shared" si="9"/>
        <v>0</v>
      </c>
      <c r="M22" s="55">
        <f t="shared" si="14"/>
        <v>0</v>
      </c>
      <c r="N22" s="56">
        <f>'Home Consumption Data'!E23</f>
        <v>0.47220000000000001</v>
      </c>
      <c r="O22" s="55"/>
      <c r="P22" s="57">
        <f t="shared" si="3"/>
        <v>0</v>
      </c>
      <c r="Q22" s="58">
        <f t="shared" si="4"/>
        <v>0.70400000000000085</v>
      </c>
      <c r="R22" s="59">
        <f>'Home Consumption Data'!F23</f>
        <v>0.38030000000000003</v>
      </c>
      <c r="S22" s="60">
        <f t="shared" si="5"/>
        <v>0.26773120000000034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34.704000000000008</v>
      </c>
      <c r="I28" s="65"/>
      <c r="J28" s="11">
        <f>SUM(J4:J27)</f>
        <v>20.824742268041234</v>
      </c>
      <c r="K28" s="11">
        <f>SUM(K4:K27)</f>
        <v>-20.200000000000003</v>
      </c>
      <c r="L28" s="9"/>
      <c r="M28" s="11">
        <f>SUM(M4:M27)</f>
        <v>27.300000000000004</v>
      </c>
      <c r="N28" s="41"/>
      <c r="O28" s="11"/>
      <c r="P28" s="22">
        <f>SUM(P4:P27)</f>
        <v>6.2000200000000012</v>
      </c>
      <c r="Q28" s="11">
        <f>SUM(Q4:Q27)</f>
        <v>42.879257731958774</v>
      </c>
      <c r="R28" s="41"/>
      <c r="S28" s="22">
        <f>SUM(S4:S27)</f>
        <v>12.782157694845363</v>
      </c>
      <c r="T28" s="36">
        <f>P28-S28</f>
        <v>-6.582137694845362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13.357137694845363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01B7871E-0450-40C1-B03F-46770F9D1BC2}"/>
  </hyperlinks>
  <pageMargins left="0.7" right="0.7" top="0.75" bottom="0.75" header="0.3" footer="0.3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1A6ED-B9FC-45BB-83F0-0E136635229A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49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0.66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5.94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1.0182857142857145</v>
      </c>
      <c r="I11" s="62" t="str">
        <f>'Home Consumption Data'!D12</f>
        <v xml:space="preserve"> </v>
      </c>
      <c r="J11" s="21">
        <f t="shared" si="11"/>
        <v>0.41828571428571448</v>
      </c>
      <c r="K11" s="21">
        <f t="shared" si="12"/>
        <v>0</v>
      </c>
      <c r="L11" s="21">
        <f t="shared" si="9"/>
        <v>19.593543446244482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2.3759999999999999</v>
      </c>
      <c r="I12" s="62" t="str">
        <f>'Home Consumption Data'!D13</f>
        <v xml:space="preserve"> </v>
      </c>
      <c r="J12" s="21">
        <f t="shared" si="11"/>
        <v>0.40645655375551826</v>
      </c>
      <c r="K12" s="21">
        <f t="shared" si="12"/>
        <v>0</v>
      </c>
      <c r="L12" s="21">
        <f t="shared" si="9"/>
        <v>20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1.3695434462444815</v>
      </c>
      <c r="R12" s="51">
        <f>'Home Consumption Data'!F13</f>
        <v>0.23860000000000001</v>
      </c>
      <c r="S12" s="52">
        <f t="shared" si="5"/>
        <v>0.32677306627393332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1</v>
      </c>
      <c r="G13" s="12">
        <v>0.62857142857142867</v>
      </c>
      <c r="H13" s="5">
        <f t="shared" si="0"/>
        <v>3.7337142857142864</v>
      </c>
      <c r="I13" s="62" t="str">
        <f>'Home Consumption Data'!D14</f>
        <v xml:space="preserve"> </v>
      </c>
      <c r="J13" s="21">
        <f t="shared" si="11"/>
        <v>0</v>
      </c>
      <c r="K13" s="21">
        <f t="shared" si="12"/>
        <v>0</v>
      </c>
      <c r="L13" s="21">
        <f t="shared" si="9"/>
        <v>20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2.7337142857142864</v>
      </c>
      <c r="R13" s="51">
        <f>'Home Consumption Data'!F14</f>
        <v>0.23860000000000001</v>
      </c>
      <c r="S13" s="52">
        <f t="shared" si="5"/>
        <v>0.65226422857142874</v>
      </c>
      <c r="U13" s="78">
        <f t="shared" si="6"/>
        <v>1</v>
      </c>
      <c r="V13" s="78">
        <f t="shared" si="10"/>
        <v>0.35</v>
      </c>
      <c r="W13" s="78">
        <f t="shared" si="7"/>
        <v>0.35</v>
      </c>
    </row>
    <row r="14" spans="2:23" x14ac:dyDescent="0.25">
      <c r="E14" s="37">
        <v>10</v>
      </c>
      <c r="F14" s="7">
        <f>VLOOKUP($C$4, 'Home Consumption Data'!O:AR,E14+7,FALSE)</f>
        <v>2</v>
      </c>
      <c r="G14" s="12">
        <v>0.82857142857142851</v>
      </c>
      <c r="H14" s="5">
        <f t="shared" si="0"/>
        <v>4.9217142857142857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20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2.9217142857142857</v>
      </c>
      <c r="R14" s="51">
        <f>'Home Consumption Data'!F15</f>
        <v>0.23860000000000001</v>
      </c>
      <c r="S14" s="52">
        <f t="shared" si="5"/>
        <v>0.69712102857142855</v>
      </c>
      <c r="U14" s="78">
        <f t="shared" si="6"/>
        <v>2</v>
      </c>
      <c r="V14" s="78">
        <f t="shared" si="10"/>
        <v>0.35</v>
      </c>
      <c r="W14" s="78">
        <f t="shared" si="7"/>
        <v>0.7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2</v>
      </c>
      <c r="G15" s="12">
        <v>0.91428571428571437</v>
      </c>
      <c r="H15" s="5">
        <f t="shared" si="0"/>
        <v>5.4308571428571435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20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3.4308571428571435</v>
      </c>
      <c r="R15" s="51">
        <f>'Home Consumption Data'!F16</f>
        <v>0.23860000000000001</v>
      </c>
      <c r="S15" s="52">
        <f t="shared" si="5"/>
        <v>0.81860251428571451</v>
      </c>
      <c r="U15" s="78">
        <f t="shared" si="6"/>
        <v>2</v>
      </c>
      <c r="V15" s="78">
        <f t="shared" si="10"/>
        <v>0.35</v>
      </c>
      <c r="W15" s="78">
        <f t="shared" si="7"/>
        <v>0.7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4</v>
      </c>
      <c r="G16" s="12">
        <v>1</v>
      </c>
      <c r="H16" s="5">
        <f t="shared" si="0"/>
        <v>5.94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20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1.9400000000000004</v>
      </c>
      <c r="R16" s="51">
        <f>'Home Consumption Data'!F17</f>
        <v>0.23860000000000001</v>
      </c>
      <c r="S16" s="52">
        <f t="shared" si="5"/>
        <v>0.46288400000000013</v>
      </c>
      <c r="U16" s="78">
        <f t="shared" si="6"/>
        <v>4</v>
      </c>
      <c r="V16" s="78">
        <f t="shared" si="10"/>
        <v>0.35</v>
      </c>
      <c r="W16" s="78">
        <f t="shared" si="7"/>
        <v>1.4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4</v>
      </c>
      <c r="G17" s="12">
        <v>0.91428571428571437</v>
      </c>
      <c r="H17" s="5">
        <f t="shared" si="0"/>
        <v>5.4308571428571435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20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1.4308571428571435</v>
      </c>
      <c r="R17" s="51">
        <f>'Home Consumption Data'!F18</f>
        <v>0.23860000000000001</v>
      </c>
      <c r="S17" s="52">
        <f t="shared" si="5"/>
        <v>0.34140251428571444</v>
      </c>
      <c r="U17" s="78">
        <f t="shared" si="6"/>
        <v>4</v>
      </c>
      <c r="V17" s="78">
        <f t="shared" si="10"/>
        <v>0.35</v>
      </c>
      <c r="W17" s="78">
        <f t="shared" si="7"/>
        <v>1.4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2</v>
      </c>
      <c r="G18" s="12">
        <v>0.8571428571428571</v>
      </c>
      <c r="H18" s="5">
        <f t="shared" si="0"/>
        <v>5.0914285714285716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20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3.0914285714285716</v>
      </c>
      <c r="R18" s="51">
        <f>'Home Consumption Data'!F19</f>
        <v>0.23860000000000001</v>
      </c>
      <c r="S18" s="52">
        <f t="shared" si="5"/>
        <v>0.73761485714285724</v>
      </c>
      <c r="U18" s="78">
        <f t="shared" si="6"/>
        <v>2</v>
      </c>
      <c r="V18" s="78">
        <f t="shared" si="10"/>
        <v>0.35</v>
      </c>
      <c r="W18" s="78">
        <f t="shared" si="7"/>
        <v>0.7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4.2428571428571429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20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3.2428571428571429</v>
      </c>
      <c r="R19" s="51">
        <f>'Home Consumption Data'!F20</f>
        <v>0.23860000000000001</v>
      </c>
      <c r="S19" s="52">
        <f t="shared" si="5"/>
        <v>0.77374571428571426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2.0365714285714289</v>
      </c>
      <c r="I20" s="64" t="str">
        <f>'Home Consumption Data'!D21</f>
        <v>FD</v>
      </c>
      <c r="J20" s="61">
        <f t="shared" si="11"/>
        <v>0</v>
      </c>
      <c r="K20" s="61">
        <f t="shared" si="12"/>
        <v>-7.9634285714285706</v>
      </c>
      <c r="L20" s="61">
        <f t="shared" si="9"/>
        <v>11.790279823269515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9.2999999999999989</v>
      </c>
      <c r="R20" s="59">
        <f>'Home Consumption Data'!F21</f>
        <v>0.38030000000000003</v>
      </c>
      <c r="S20" s="60">
        <f t="shared" si="5"/>
        <v>3.5367899999999999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0.67885714285714294</v>
      </c>
      <c r="I21" s="64" t="str">
        <f>'Home Consumption Data'!D22</f>
        <v>FD</v>
      </c>
      <c r="J21" s="61">
        <f t="shared" si="11"/>
        <v>0</v>
      </c>
      <c r="K21" s="61">
        <f t="shared" si="12"/>
        <v>-9.3211428571428563</v>
      </c>
      <c r="L21" s="61">
        <f t="shared" si="9"/>
        <v>2.1808541973490438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7.9999999999999991</v>
      </c>
      <c r="R21" s="59">
        <f>'Home Consumption Data'!F22</f>
        <v>0.38030000000000003</v>
      </c>
      <c r="S21" s="60">
        <f t="shared" si="5"/>
        <v>3.0423999999999998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-2.1154285714285725</v>
      </c>
      <c r="L22" s="61">
        <f t="shared" si="9"/>
        <v>0</v>
      </c>
      <c r="M22" s="55">
        <f t="shared" si="14"/>
        <v>0</v>
      </c>
      <c r="N22" s="56">
        <f>'Home Consumption Data'!E23</f>
        <v>0.47220000000000001</v>
      </c>
      <c r="O22" s="55"/>
      <c r="P22" s="57">
        <f t="shared" si="3"/>
        <v>0</v>
      </c>
      <c r="Q22" s="58">
        <f t="shared" si="4"/>
        <v>1.1154285714285725</v>
      </c>
      <c r="R22" s="59">
        <f>'Home Consumption Data'!F23</f>
        <v>0.38030000000000003</v>
      </c>
      <c r="S22" s="60">
        <f t="shared" si="5"/>
        <v>0.42419748571428617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29</v>
      </c>
      <c r="G28" s="13"/>
      <c r="H28" s="10">
        <f>SUM(H4:H27)</f>
        <v>40.901142857142851</v>
      </c>
      <c r="I28" s="65"/>
      <c r="J28" s="11">
        <f>SUM(J4:J27)</f>
        <v>20.824742268041234</v>
      </c>
      <c r="K28" s="11">
        <f>SUM(K4:K27)</f>
        <v>-20.200000000000003</v>
      </c>
      <c r="L28" s="9"/>
      <c r="M28" s="11">
        <f>SUM(M4:M27)</f>
        <v>27.300000000000004</v>
      </c>
      <c r="N28" s="41"/>
      <c r="O28" s="11"/>
      <c r="P28" s="22">
        <f>SUM(P4:P27)</f>
        <v>6.2000200000000012</v>
      </c>
      <c r="Q28" s="11">
        <f>SUM(Q4:Q27)</f>
        <v>38.576400589101631</v>
      </c>
      <c r="R28" s="41"/>
      <c r="S28" s="22">
        <f>SUM(S4:S27)</f>
        <v>11.813795409131076</v>
      </c>
      <c r="T28" s="36">
        <f>P28-S28</f>
        <v>-5.6137754091310752</v>
      </c>
      <c r="W28" s="9">
        <f>SUM(W4:W27) + 0.3</f>
        <v>10.449999999999996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16.063775409131072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84E4F0F1-A3E2-4CBA-9014-243D7F54A699}"/>
  </hyperlinks>
  <pageMargins left="0.7" right="0.7" top="0.75" bottom="0.75" header="0.3" footer="0.3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C770F-0750-49C9-955E-E739CE314783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50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0.72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6.4799999999999995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1.1108571428571428</v>
      </c>
      <c r="I11" s="62" t="str">
        <f>'Home Consumption Data'!D12</f>
        <v xml:space="preserve"> </v>
      </c>
      <c r="J11" s="21">
        <f t="shared" si="11"/>
        <v>0.51085714285714279</v>
      </c>
      <c r="K11" s="21">
        <f t="shared" si="12"/>
        <v>0</v>
      </c>
      <c r="L11" s="21">
        <f t="shared" si="9"/>
        <v>19.68611487481591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2.5919999999999996</v>
      </c>
      <c r="I12" s="62" t="str">
        <f>'Home Consumption Data'!D13</f>
        <v xml:space="preserve"> </v>
      </c>
      <c r="J12" s="21">
        <f t="shared" si="11"/>
        <v>0.31388512518408973</v>
      </c>
      <c r="K12" s="21">
        <f t="shared" si="12"/>
        <v>0</v>
      </c>
      <c r="L12" s="21">
        <f t="shared" si="9"/>
        <v>20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1.6781148748159098</v>
      </c>
      <c r="R12" s="51">
        <f>'Home Consumption Data'!F13</f>
        <v>0.23860000000000001</v>
      </c>
      <c r="S12" s="52">
        <f t="shared" si="5"/>
        <v>0.4003982091310761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2</v>
      </c>
      <c r="G13" s="12">
        <v>0.62857142857142867</v>
      </c>
      <c r="H13" s="5">
        <f t="shared" si="0"/>
        <v>4.0731428571428578</v>
      </c>
      <c r="I13" s="62" t="str">
        <f>'Home Consumption Data'!D14</f>
        <v xml:space="preserve"> </v>
      </c>
      <c r="J13" s="21">
        <f t="shared" si="11"/>
        <v>0</v>
      </c>
      <c r="K13" s="21">
        <f t="shared" si="12"/>
        <v>0</v>
      </c>
      <c r="L13" s="21">
        <f t="shared" si="9"/>
        <v>20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2.0731428571428578</v>
      </c>
      <c r="R13" s="51">
        <f>'Home Consumption Data'!F14</f>
        <v>0.23860000000000001</v>
      </c>
      <c r="S13" s="52">
        <f t="shared" si="5"/>
        <v>0.49465188571428592</v>
      </c>
      <c r="U13" s="78">
        <f t="shared" si="6"/>
        <v>2</v>
      </c>
      <c r="V13" s="78">
        <f t="shared" si="10"/>
        <v>0.35</v>
      </c>
      <c r="W13" s="78">
        <f t="shared" si="7"/>
        <v>0.7</v>
      </c>
    </row>
    <row r="14" spans="2:23" x14ac:dyDescent="0.25">
      <c r="E14" s="37">
        <v>10</v>
      </c>
      <c r="F14" s="7">
        <f>VLOOKUP($C$4, 'Home Consumption Data'!O:AR,E14+7,FALSE)</f>
        <v>2</v>
      </c>
      <c r="G14" s="12">
        <v>0.82857142857142851</v>
      </c>
      <c r="H14" s="5">
        <f t="shared" si="0"/>
        <v>5.3691428571428563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20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3.3691428571428563</v>
      </c>
      <c r="R14" s="51">
        <f>'Home Consumption Data'!F15</f>
        <v>0.23860000000000001</v>
      </c>
      <c r="S14" s="52">
        <f t="shared" si="5"/>
        <v>0.80387748571428552</v>
      </c>
      <c r="U14" s="78">
        <f t="shared" si="6"/>
        <v>2</v>
      </c>
      <c r="V14" s="78">
        <f t="shared" si="10"/>
        <v>0.35</v>
      </c>
      <c r="W14" s="78">
        <f t="shared" si="7"/>
        <v>0.7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4</v>
      </c>
      <c r="G15" s="12">
        <v>0.91428571428571437</v>
      </c>
      <c r="H15" s="5">
        <f t="shared" si="0"/>
        <v>5.9245714285714284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20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1.9245714285714284</v>
      </c>
      <c r="R15" s="51">
        <f>'Home Consumption Data'!F16</f>
        <v>0.23860000000000001</v>
      </c>
      <c r="S15" s="52">
        <f t="shared" si="5"/>
        <v>0.4592027428571428</v>
      </c>
      <c r="U15" s="78">
        <f t="shared" si="6"/>
        <v>4</v>
      </c>
      <c r="V15" s="78">
        <f t="shared" si="10"/>
        <v>0.35</v>
      </c>
      <c r="W15" s="78">
        <f t="shared" si="7"/>
        <v>1.4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5</v>
      </c>
      <c r="G16" s="12">
        <v>1</v>
      </c>
      <c r="H16" s="5">
        <f t="shared" si="0"/>
        <v>6.4799999999999995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20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1.4799999999999995</v>
      </c>
      <c r="R16" s="51">
        <f>'Home Consumption Data'!F17</f>
        <v>0.23860000000000001</v>
      </c>
      <c r="S16" s="52">
        <f t="shared" si="5"/>
        <v>0.35312799999999989</v>
      </c>
      <c r="U16" s="78">
        <f t="shared" si="6"/>
        <v>5</v>
      </c>
      <c r="V16" s="78">
        <f t="shared" si="10"/>
        <v>0.35</v>
      </c>
      <c r="W16" s="78">
        <f t="shared" si="7"/>
        <v>1.75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5</v>
      </c>
      <c r="G17" s="12">
        <v>0.91428571428571437</v>
      </c>
      <c r="H17" s="5">
        <f t="shared" si="0"/>
        <v>5.9245714285714284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20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0.92457142857142838</v>
      </c>
      <c r="R17" s="51">
        <f>'Home Consumption Data'!F18</f>
        <v>0.23860000000000001</v>
      </c>
      <c r="S17" s="52">
        <f t="shared" si="5"/>
        <v>0.22060274285714282</v>
      </c>
      <c r="U17" s="78">
        <f t="shared" si="6"/>
        <v>5</v>
      </c>
      <c r="V17" s="78">
        <f t="shared" si="10"/>
        <v>0.35</v>
      </c>
      <c r="W17" s="78">
        <f t="shared" si="7"/>
        <v>1.75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2</v>
      </c>
      <c r="G18" s="12">
        <v>0.8571428571428571</v>
      </c>
      <c r="H18" s="5">
        <f t="shared" si="0"/>
        <v>5.5542857142857134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20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3.5542857142857134</v>
      </c>
      <c r="R18" s="51">
        <f>'Home Consumption Data'!F19</f>
        <v>0.23860000000000001</v>
      </c>
      <c r="S18" s="52">
        <f t="shared" si="5"/>
        <v>0.84805257142857127</v>
      </c>
      <c r="U18" s="78">
        <f t="shared" si="6"/>
        <v>2</v>
      </c>
      <c r="V18" s="78">
        <f t="shared" si="10"/>
        <v>0.35</v>
      </c>
      <c r="W18" s="78">
        <f t="shared" si="7"/>
        <v>0.7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4.6285714285714281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20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3.6285714285714281</v>
      </c>
      <c r="R19" s="51">
        <f>'Home Consumption Data'!F20</f>
        <v>0.23860000000000001</v>
      </c>
      <c r="S19" s="52">
        <f t="shared" si="5"/>
        <v>0.8657771428571428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2.2217142857142855</v>
      </c>
      <c r="I20" s="64" t="str">
        <f>'Home Consumption Data'!D21</f>
        <v>FD</v>
      </c>
      <c r="J20" s="61">
        <f t="shared" si="11"/>
        <v>0</v>
      </c>
      <c r="K20" s="61">
        <f t="shared" si="12"/>
        <v>-7.7782857142857145</v>
      </c>
      <c r="L20" s="61">
        <f t="shared" si="9"/>
        <v>11.981148748159058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9.3000000000000007</v>
      </c>
      <c r="R20" s="59">
        <f>'Home Consumption Data'!F21</f>
        <v>0.38030000000000003</v>
      </c>
      <c r="S20" s="60">
        <f t="shared" si="5"/>
        <v>3.5367900000000003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0.74057142857142855</v>
      </c>
      <c r="I21" s="64" t="str">
        <f>'Home Consumption Data'!D22</f>
        <v>FD</v>
      </c>
      <c r="J21" s="61">
        <f t="shared" si="11"/>
        <v>0</v>
      </c>
      <c r="K21" s="61">
        <f t="shared" si="12"/>
        <v>-9.2594285714285718</v>
      </c>
      <c r="L21" s="61">
        <f t="shared" si="9"/>
        <v>2.4353460972017675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8</v>
      </c>
      <c r="R21" s="59">
        <f>'Home Consumption Data'!F22</f>
        <v>0.38030000000000003</v>
      </c>
      <c r="S21" s="60">
        <f t="shared" si="5"/>
        <v>3.0424000000000002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-2.3622857142857145</v>
      </c>
      <c r="L22" s="61">
        <f t="shared" si="9"/>
        <v>0</v>
      </c>
      <c r="M22" s="55">
        <f t="shared" si="14"/>
        <v>0</v>
      </c>
      <c r="N22" s="56">
        <f>'Home Consumption Data'!E23</f>
        <v>0.47220000000000001</v>
      </c>
      <c r="O22" s="55"/>
      <c r="P22" s="57">
        <f t="shared" si="3"/>
        <v>0</v>
      </c>
      <c r="Q22" s="58">
        <f t="shared" si="4"/>
        <v>1.3622857142857145</v>
      </c>
      <c r="R22" s="59">
        <f>'Home Consumption Data'!F23</f>
        <v>0.38030000000000003</v>
      </c>
      <c r="S22" s="60">
        <f t="shared" si="5"/>
        <v>0.51807725714285724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33.999999999999993</v>
      </c>
      <c r="G28" s="13"/>
      <c r="H28" s="10">
        <f>SUM(H4:H27)</f>
        <v>44.619428571428564</v>
      </c>
      <c r="I28" s="65"/>
      <c r="J28" s="11">
        <f>SUM(J4:J27)</f>
        <v>20.824742268041234</v>
      </c>
      <c r="K28" s="11">
        <f>SUM(K4:K27)</f>
        <v>-20.2</v>
      </c>
      <c r="L28" s="9"/>
      <c r="M28" s="11">
        <f>SUM(M4:M27)</f>
        <v>27.300000000000004</v>
      </c>
      <c r="N28" s="41"/>
      <c r="O28" s="11"/>
      <c r="P28" s="22">
        <f>SUM(P4:P27)</f>
        <v>6.2000200000000012</v>
      </c>
      <c r="Q28" s="11">
        <f>SUM(Q4:Q27)</f>
        <v>37.294686303387337</v>
      </c>
      <c r="R28" s="41"/>
      <c r="S28" s="22">
        <f>SUM(S4:S27)</f>
        <v>11.542958037702507</v>
      </c>
      <c r="T28" s="36">
        <f>P28-S28</f>
        <v>-5.3429380377025053</v>
      </c>
      <c r="W28" s="9">
        <f>SUM(W4:W27) + 0.3</f>
        <v>12.199999999999994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17.542938037702498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83C249EA-F69D-43E5-8D7F-DDE20C6AD60A}"/>
  </hyperlinks>
  <pageMargins left="0.7" right="0.7" top="0.75" bottom="0.75" header="0.3" footer="0.3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3C845-EB3B-4443-9F56-F6EF95BD7063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51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0.68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6.12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1.0491428571428572</v>
      </c>
      <c r="I11" s="62" t="str">
        <f>'Home Consumption Data'!D12</f>
        <v xml:space="preserve"> </v>
      </c>
      <c r="J11" s="21">
        <f t="shared" si="11"/>
        <v>0.44914285714285718</v>
      </c>
      <c r="K11" s="21">
        <f t="shared" si="12"/>
        <v>0</v>
      </c>
      <c r="L11" s="21">
        <f t="shared" si="9"/>
        <v>19.624400589101622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2.448</v>
      </c>
      <c r="I12" s="62" t="str">
        <f>'Home Consumption Data'!D13</f>
        <v xml:space="preserve"> </v>
      </c>
      <c r="J12" s="21">
        <f t="shared" si="11"/>
        <v>0.37559941089837778</v>
      </c>
      <c r="K12" s="21">
        <f t="shared" si="12"/>
        <v>0</v>
      </c>
      <c r="L12" s="21">
        <f t="shared" si="9"/>
        <v>20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1.4724005891016221</v>
      </c>
      <c r="R12" s="51">
        <f>'Home Consumption Data'!F13</f>
        <v>0.23860000000000001</v>
      </c>
      <c r="S12" s="52">
        <f t="shared" si="5"/>
        <v>0.35131478055964704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2</v>
      </c>
      <c r="G13" s="12">
        <v>0.62857142857142867</v>
      </c>
      <c r="H13" s="5">
        <f t="shared" si="0"/>
        <v>3.8468571428571434</v>
      </c>
      <c r="I13" s="62" t="str">
        <f>'Home Consumption Data'!D14</f>
        <v xml:space="preserve"> </v>
      </c>
      <c r="J13" s="21">
        <f t="shared" si="11"/>
        <v>0</v>
      </c>
      <c r="K13" s="21">
        <f t="shared" si="12"/>
        <v>0</v>
      </c>
      <c r="L13" s="21">
        <f t="shared" si="9"/>
        <v>20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1.8468571428571434</v>
      </c>
      <c r="R13" s="51">
        <f>'Home Consumption Data'!F14</f>
        <v>0.23860000000000001</v>
      </c>
      <c r="S13" s="52">
        <f t="shared" si="5"/>
        <v>0.44066011428571444</v>
      </c>
      <c r="U13" s="78">
        <f t="shared" si="6"/>
        <v>2</v>
      </c>
      <c r="V13" s="78">
        <f t="shared" si="10"/>
        <v>0.35</v>
      </c>
      <c r="W13" s="78">
        <f t="shared" si="7"/>
        <v>0.7</v>
      </c>
    </row>
    <row r="14" spans="2:23" x14ac:dyDescent="0.25">
      <c r="E14" s="37">
        <v>10</v>
      </c>
      <c r="F14" s="7">
        <f>VLOOKUP($C$4, 'Home Consumption Data'!O:AR,E14+7,FALSE)</f>
        <v>2</v>
      </c>
      <c r="G14" s="12">
        <v>0.82857142857142851</v>
      </c>
      <c r="H14" s="5">
        <f t="shared" si="0"/>
        <v>5.0708571428571423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20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3.0708571428571423</v>
      </c>
      <c r="R14" s="51">
        <f>'Home Consumption Data'!F15</f>
        <v>0.23860000000000001</v>
      </c>
      <c r="S14" s="52">
        <f t="shared" si="5"/>
        <v>0.73270651428571421</v>
      </c>
      <c r="U14" s="78">
        <f t="shared" si="6"/>
        <v>2</v>
      </c>
      <c r="V14" s="78">
        <f t="shared" si="10"/>
        <v>0.35</v>
      </c>
      <c r="W14" s="78">
        <f t="shared" si="7"/>
        <v>0.7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4</v>
      </c>
      <c r="G15" s="12">
        <v>0.91428571428571437</v>
      </c>
      <c r="H15" s="5">
        <f t="shared" si="0"/>
        <v>5.5954285714285721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20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1.5954285714285721</v>
      </c>
      <c r="R15" s="51">
        <f>'Home Consumption Data'!F16</f>
        <v>0.23860000000000001</v>
      </c>
      <c r="S15" s="52">
        <f t="shared" si="5"/>
        <v>0.38066925714285732</v>
      </c>
      <c r="U15" s="78">
        <f t="shared" si="6"/>
        <v>4</v>
      </c>
      <c r="V15" s="78">
        <f t="shared" si="10"/>
        <v>0.35</v>
      </c>
      <c r="W15" s="78">
        <f t="shared" si="7"/>
        <v>1.4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5</v>
      </c>
      <c r="G16" s="12">
        <v>1</v>
      </c>
      <c r="H16" s="5">
        <f t="shared" si="0"/>
        <v>6.12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20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1.1200000000000001</v>
      </c>
      <c r="R16" s="51">
        <f>'Home Consumption Data'!F17</f>
        <v>0.23860000000000001</v>
      </c>
      <c r="S16" s="52">
        <f t="shared" si="5"/>
        <v>0.26723200000000003</v>
      </c>
      <c r="U16" s="78">
        <f t="shared" si="6"/>
        <v>5</v>
      </c>
      <c r="V16" s="78">
        <f t="shared" si="10"/>
        <v>0.35</v>
      </c>
      <c r="W16" s="78">
        <f t="shared" si="7"/>
        <v>1.75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5</v>
      </c>
      <c r="G17" s="12">
        <v>0.91428571428571437</v>
      </c>
      <c r="H17" s="5">
        <f t="shared" si="0"/>
        <v>5.5954285714285721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20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0.59542857142857208</v>
      </c>
      <c r="R17" s="51">
        <f>'Home Consumption Data'!F18</f>
        <v>0.23860000000000001</v>
      </c>
      <c r="S17" s="52">
        <f t="shared" si="5"/>
        <v>0.14206925714285731</v>
      </c>
      <c r="U17" s="78">
        <f t="shared" si="6"/>
        <v>5</v>
      </c>
      <c r="V17" s="78">
        <f t="shared" si="10"/>
        <v>0.35</v>
      </c>
      <c r="W17" s="78">
        <f t="shared" si="7"/>
        <v>1.75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2</v>
      </c>
      <c r="G18" s="12">
        <v>0.8571428571428571</v>
      </c>
      <c r="H18" s="5">
        <f t="shared" si="0"/>
        <v>5.2457142857142856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20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3.2457142857142856</v>
      </c>
      <c r="R18" s="51">
        <f>'Home Consumption Data'!F19</f>
        <v>0.23860000000000001</v>
      </c>
      <c r="S18" s="52">
        <f t="shared" si="5"/>
        <v>0.77442742857142854</v>
      </c>
      <c r="U18" s="78">
        <f t="shared" si="6"/>
        <v>2</v>
      </c>
      <c r="V18" s="78">
        <f t="shared" si="10"/>
        <v>0.35</v>
      </c>
      <c r="W18" s="78">
        <f t="shared" si="7"/>
        <v>0.7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4.3714285714285719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20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3.3714285714285719</v>
      </c>
      <c r="R19" s="51">
        <f>'Home Consumption Data'!F20</f>
        <v>0.23860000000000001</v>
      </c>
      <c r="S19" s="52">
        <f t="shared" si="5"/>
        <v>0.80442285714285733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2.0982857142857143</v>
      </c>
      <c r="I20" s="64" t="str">
        <f>'Home Consumption Data'!D21</f>
        <v>FD</v>
      </c>
      <c r="J20" s="61">
        <f t="shared" si="11"/>
        <v>0</v>
      </c>
      <c r="K20" s="61">
        <f t="shared" si="12"/>
        <v>-7.9017142857142861</v>
      </c>
      <c r="L20" s="61">
        <f t="shared" si="9"/>
        <v>11.853902798232694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9.3000000000000007</v>
      </c>
      <c r="R20" s="59">
        <f>'Home Consumption Data'!F21</f>
        <v>0.38030000000000003</v>
      </c>
      <c r="S20" s="60">
        <f t="shared" si="5"/>
        <v>3.5367900000000003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0.69942857142857151</v>
      </c>
      <c r="I21" s="64" t="str">
        <f>'Home Consumption Data'!D22</f>
        <v>FD</v>
      </c>
      <c r="J21" s="61">
        <f t="shared" si="11"/>
        <v>0</v>
      </c>
      <c r="K21" s="61">
        <f t="shared" si="12"/>
        <v>-9.3005714285714287</v>
      </c>
      <c r="L21" s="61">
        <f t="shared" si="9"/>
        <v>2.2656848306332833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8</v>
      </c>
      <c r="R21" s="59">
        <f>'Home Consumption Data'!F22</f>
        <v>0.38030000000000003</v>
      </c>
      <c r="S21" s="60">
        <f t="shared" si="5"/>
        <v>3.0424000000000002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-2.1977142857142846</v>
      </c>
      <c r="L22" s="61">
        <f t="shared" si="9"/>
        <v>0</v>
      </c>
      <c r="M22" s="55">
        <f t="shared" si="14"/>
        <v>0</v>
      </c>
      <c r="N22" s="56">
        <f>'Home Consumption Data'!E23</f>
        <v>0.47220000000000001</v>
      </c>
      <c r="O22" s="55"/>
      <c r="P22" s="57">
        <f t="shared" si="3"/>
        <v>0</v>
      </c>
      <c r="Q22" s="58">
        <f t="shared" si="4"/>
        <v>1.1977142857142846</v>
      </c>
      <c r="R22" s="59">
        <f>'Home Consumption Data'!F23</f>
        <v>0.38030000000000003</v>
      </c>
      <c r="S22" s="60">
        <f t="shared" si="5"/>
        <v>0.45549074285714247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33.999999999999993</v>
      </c>
      <c r="G28" s="13"/>
      <c r="H28" s="10">
        <f>SUM(H4:H27)</f>
        <v>42.140571428571434</v>
      </c>
      <c r="I28" s="65"/>
      <c r="J28" s="11">
        <f>SUM(J4:J27)</f>
        <v>20.824742268041234</v>
      </c>
      <c r="K28" s="11">
        <f>SUM(K4:K27)</f>
        <v>-20.2</v>
      </c>
      <c r="L28" s="9"/>
      <c r="M28" s="11">
        <f>SUM(M4:M27)</f>
        <v>27.300000000000004</v>
      </c>
      <c r="N28" s="41"/>
      <c r="O28" s="11"/>
      <c r="P28" s="22">
        <f>SUM(P4:P27)</f>
        <v>6.2000200000000012</v>
      </c>
      <c r="Q28" s="11">
        <f>SUM(Q4:Q27)</f>
        <v>34.815829160530193</v>
      </c>
      <c r="R28" s="41"/>
      <c r="S28" s="22">
        <f>SUM(S4:S27)</f>
        <v>10.928182951988219</v>
      </c>
      <c r="T28" s="36">
        <f>P28-S28</f>
        <v>-4.7281629519882182</v>
      </c>
      <c r="W28" s="9">
        <f>SUM(W4:W27) + 0.3</f>
        <v>12.199999999999994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16.928162951988213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4A67DF4F-7E85-409A-B261-E5A1A9AB462F}"/>
  </hyperlinks>
  <pageMargins left="0.7" right="0.7" top="0.75" bottom="0.75" header="0.3" footer="0.3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9372C-EA9A-4D96-B0C0-14CD759F6848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52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0.56000000000000005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5.0400000000000009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0.86400000000000021</v>
      </c>
      <c r="I11" s="62" t="str">
        <f>'Home Consumption Data'!D12</f>
        <v xml:space="preserve"> </v>
      </c>
      <c r="J11" s="21">
        <f t="shared" si="11"/>
        <v>0.26400000000000023</v>
      </c>
      <c r="K11" s="21">
        <f t="shared" si="12"/>
        <v>0</v>
      </c>
      <c r="L11" s="21">
        <f t="shared" si="9"/>
        <v>19.439257731958765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2.016</v>
      </c>
      <c r="I12" s="62" t="str">
        <f>'Home Consumption Data'!D13</f>
        <v xml:space="preserve"> </v>
      </c>
      <c r="J12" s="21">
        <f t="shared" si="11"/>
        <v>0.56074226804123484</v>
      </c>
      <c r="K12" s="21">
        <f t="shared" si="12"/>
        <v>0</v>
      </c>
      <c r="L12" s="21">
        <f t="shared" si="9"/>
        <v>20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0.85525773195876509</v>
      </c>
      <c r="R12" s="51">
        <f>'Home Consumption Data'!F13</f>
        <v>0.23860000000000001</v>
      </c>
      <c r="S12" s="52">
        <f t="shared" si="5"/>
        <v>0.20406449484536135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1</v>
      </c>
      <c r="G13" s="12">
        <v>0.62857142857142867</v>
      </c>
      <c r="H13" s="5">
        <f t="shared" si="0"/>
        <v>3.168000000000001</v>
      </c>
      <c r="I13" s="62" t="str">
        <f>'Home Consumption Data'!D14</f>
        <v xml:space="preserve"> </v>
      </c>
      <c r="J13" s="21">
        <f t="shared" si="11"/>
        <v>0</v>
      </c>
      <c r="K13" s="21">
        <f t="shared" si="12"/>
        <v>0</v>
      </c>
      <c r="L13" s="21">
        <f t="shared" si="9"/>
        <v>20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2.168000000000001</v>
      </c>
      <c r="R13" s="51">
        <f>'Home Consumption Data'!F14</f>
        <v>0.23860000000000001</v>
      </c>
      <c r="S13" s="52">
        <f t="shared" si="5"/>
        <v>0.51728480000000021</v>
      </c>
      <c r="U13" s="78">
        <f t="shared" si="6"/>
        <v>1</v>
      </c>
      <c r="V13" s="78">
        <f t="shared" si="10"/>
        <v>0.35</v>
      </c>
      <c r="W13" s="78">
        <f t="shared" si="7"/>
        <v>0.35</v>
      </c>
    </row>
    <row r="14" spans="2:23" x14ac:dyDescent="0.25">
      <c r="E14" s="37">
        <v>10</v>
      </c>
      <c r="F14" s="7">
        <f>VLOOKUP($C$4, 'Home Consumption Data'!O:AR,E14+7,FALSE)</f>
        <v>2</v>
      </c>
      <c r="G14" s="12">
        <v>0.82857142857142851</v>
      </c>
      <c r="H14" s="5">
        <f t="shared" si="0"/>
        <v>4.1760000000000002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20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2.1760000000000002</v>
      </c>
      <c r="R14" s="51">
        <f>'Home Consumption Data'!F15</f>
        <v>0.23860000000000001</v>
      </c>
      <c r="S14" s="52">
        <f t="shared" si="5"/>
        <v>0.51919360000000003</v>
      </c>
      <c r="U14" s="78">
        <f t="shared" si="6"/>
        <v>2</v>
      </c>
      <c r="V14" s="78">
        <f t="shared" si="10"/>
        <v>0.35</v>
      </c>
      <c r="W14" s="78">
        <f t="shared" si="7"/>
        <v>0.7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2</v>
      </c>
      <c r="G15" s="12">
        <v>0.91428571428571437</v>
      </c>
      <c r="H15" s="5">
        <f t="shared" si="0"/>
        <v>4.6080000000000014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20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2.6080000000000014</v>
      </c>
      <c r="R15" s="51">
        <f>'Home Consumption Data'!F16</f>
        <v>0.23860000000000001</v>
      </c>
      <c r="S15" s="52">
        <f t="shared" si="5"/>
        <v>0.6222688000000004</v>
      </c>
      <c r="U15" s="78">
        <f t="shared" si="6"/>
        <v>2</v>
      </c>
      <c r="V15" s="78">
        <f t="shared" si="10"/>
        <v>0.35</v>
      </c>
      <c r="W15" s="78">
        <f t="shared" si="7"/>
        <v>0.7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4</v>
      </c>
      <c r="G16" s="12">
        <v>1</v>
      </c>
      <c r="H16" s="5">
        <f t="shared" si="0"/>
        <v>5.0400000000000009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20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1.0400000000000009</v>
      </c>
      <c r="R16" s="51">
        <f>'Home Consumption Data'!F17</f>
        <v>0.23860000000000001</v>
      </c>
      <c r="S16" s="52">
        <f t="shared" si="5"/>
        <v>0.24814400000000023</v>
      </c>
      <c r="U16" s="78">
        <f t="shared" si="6"/>
        <v>4</v>
      </c>
      <c r="V16" s="78">
        <f t="shared" si="10"/>
        <v>0.35</v>
      </c>
      <c r="W16" s="78">
        <f t="shared" si="7"/>
        <v>1.4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4</v>
      </c>
      <c r="G17" s="12">
        <v>0.91428571428571437</v>
      </c>
      <c r="H17" s="5">
        <f t="shared" si="0"/>
        <v>4.6080000000000014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20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0.60800000000000143</v>
      </c>
      <c r="R17" s="51">
        <f>'Home Consumption Data'!F18</f>
        <v>0.23860000000000001</v>
      </c>
      <c r="S17" s="52">
        <f t="shared" si="5"/>
        <v>0.14506880000000036</v>
      </c>
      <c r="U17" s="78">
        <f t="shared" si="6"/>
        <v>4</v>
      </c>
      <c r="V17" s="78">
        <f t="shared" si="10"/>
        <v>0.35</v>
      </c>
      <c r="W17" s="78">
        <f t="shared" si="7"/>
        <v>1.4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2</v>
      </c>
      <c r="G18" s="12">
        <v>0.8571428571428571</v>
      </c>
      <c r="H18" s="5">
        <f t="shared" si="0"/>
        <v>4.32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20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2.3200000000000003</v>
      </c>
      <c r="R18" s="51">
        <f>'Home Consumption Data'!F19</f>
        <v>0.23860000000000001</v>
      </c>
      <c r="S18" s="52">
        <f t="shared" si="5"/>
        <v>0.55355200000000004</v>
      </c>
      <c r="U18" s="78">
        <f t="shared" si="6"/>
        <v>2</v>
      </c>
      <c r="V18" s="78">
        <f t="shared" si="10"/>
        <v>0.35</v>
      </c>
      <c r="W18" s="78">
        <f t="shared" si="7"/>
        <v>0.7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3.6000000000000005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20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2.6000000000000005</v>
      </c>
      <c r="R19" s="51">
        <f>'Home Consumption Data'!F20</f>
        <v>0.23860000000000001</v>
      </c>
      <c r="S19" s="52">
        <f t="shared" si="5"/>
        <v>0.62036000000000013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1.7280000000000004</v>
      </c>
      <c r="I20" s="64" t="str">
        <f>'Home Consumption Data'!D21</f>
        <v>FD</v>
      </c>
      <c r="J20" s="61">
        <f t="shared" si="11"/>
        <v>0</v>
      </c>
      <c r="K20" s="61">
        <f t="shared" si="12"/>
        <v>-8.2720000000000002</v>
      </c>
      <c r="L20" s="61">
        <f t="shared" si="9"/>
        <v>11.472164948453608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9.3000000000000007</v>
      </c>
      <c r="R20" s="59">
        <f>'Home Consumption Data'!F21</f>
        <v>0.38030000000000003</v>
      </c>
      <c r="S20" s="60">
        <f t="shared" si="5"/>
        <v>3.5367900000000003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0.57600000000000018</v>
      </c>
      <c r="I21" s="64" t="str">
        <f>'Home Consumption Data'!D22</f>
        <v>FD</v>
      </c>
      <c r="J21" s="61">
        <f t="shared" si="11"/>
        <v>0</v>
      </c>
      <c r="K21" s="61">
        <f t="shared" si="12"/>
        <v>-9.4239999999999995</v>
      </c>
      <c r="L21" s="61">
        <f t="shared" si="9"/>
        <v>1.7567010309278359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8</v>
      </c>
      <c r="R21" s="59">
        <f>'Home Consumption Data'!F22</f>
        <v>0.38030000000000003</v>
      </c>
      <c r="S21" s="60">
        <f t="shared" si="5"/>
        <v>3.0424000000000002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-1.7040000000000008</v>
      </c>
      <c r="L22" s="61">
        <f t="shared" si="9"/>
        <v>0</v>
      </c>
      <c r="M22" s="55">
        <f t="shared" si="14"/>
        <v>0</v>
      </c>
      <c r="N22" s="56">
        <f>'Home Consumption Data'!E23</f>
        <v>0.47220000000000001</v>
      </c>
      <c r="O22" s="55"/>
      <c r="P22" s="57">
        <f t="shared" si="3"/>
        <v>0</v>
      </c>
      <c r="Q22" s="58">
        <f t="shared" si="4"/>
        <v>0.70400000000000085</v>
      </c>
      <c r="R22" s="59">
        <f>'Home Consumption Data'!F23</f>
        <v>0.38030000000000003</v>
      </c>
      <c r="S22" s="60">
        <f t="shared" si="5"/>
        <v>0.26773120000000034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29</v>
      </c>
      <c r="G28" s="13"/>
      <c r="H28" s="10">
        <f>SUM(H4:H27)</f>
        <v>34.704000000000008</v>
      </c>
      <c r="I28" s="65"/>
      <c r="J28" s="11">
        <f>SUM(J4:J27)</f>
        <v>20.824742268041234</v>
      </c>
      <c r="K28" s="11">
        <f>SUM(K4:K27)</f>
        <v>-20.200000000000003</v>
      </c>
      <c r="L28" s="9"/>
      <c r="M28" s="11">
        <f>SUM(M4:M27)</f>
        <v>27.300000000000004</v>
      </c>
      <c r="N28" s="41"/>
      <c r="O28" s="11"/>
      <c r="P28" s="22">
        <f>SUM(P4:P27)</f>
        <v>6.2000200000000012</v>
      </c>
      <c r="Q28" s="11">
        <f>SUM(Q4:Q27)</f>
        <v>32.379257731958774</v>
      </c>
      <c r="R28" s="41"/>
      <c r="S28" s="22">
        <f>SUM(S4:S27)</f>
        <v>10.276857694845363</v>
      </c>
      <c r="T28" s="36">
        <f>P28-S28</f>
        <v>-4.076837694845362</v>
      </c>
      <c r="W28" s="9">
        <f>SUM(W4:W27) + 0.3</f>
        <v>10.449999999999996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14.526837694845359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46B7A1A8-DD26-4E31-A006-F2E5A47E55FF}"/>
  </hyperlinks>
  <pageMargins left="0.7" right="0.7" top="0.75" bottom="0.75" header="0.3" footer="0.3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184CD-8711-4870-98A4-95728386FC0A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53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0.42499999999999999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3.8249999999999997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0.65571428571428569</v>
      </c>
      <c r="I11" s="62" t="str">
        <f>'Home Consumption Data'!D12</f>
        <v xml:space="preserve"> </v>
      </c>
      <c r="J11" s="21">
        <f t="shared" si="11"/>
        <v>5.5714285714285716E-2</v>
      </c>
      <c r="K11" s="21">
        <f t="shared" si="12"/>
        <v>0</v>
      </c>
      <c r="L11" s="21">
        <f t="shared" si="9"/>
        <v>19.23097201767305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1.5299999999999998</v>
      </c>
      <c r="I12" s="62" t="str">
        <f>'Home Consumption Data'!D13</f>
        <v xml:space="preserve"> </v>
      </c>
      <c r="J12" s="21">
        <f t="shared" si="11"/>
        <v>0.76902798232694991</v>
      </c>
      <c r="K12" s="21">
        <f t="shared" si="12"/>
        <v>0</v>
      </c>
      <c r="L12" s="21">
        <f t="shared" si="9"/>
        <v>20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0.16097201767304992</v>
      </c>
      <c r="R12" s="51">
        <f>'Home Consumption Data'!F13</f>
        <v>0.23860000000000001</v>
      </c>
      <c r="S12" s="52">
        <f t="shared" si="5"/>
        <v>3.840792341678971E-2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2.4042857142857144</v>
      </c>
      <c r="I13" s="62" t="str">
        <f>'Home Consumption Data'!D14</f>
        <v xml:space="preserve"> </v>
      </c>
      <c r="J13" s="21">
        <f t="shared" si="11"/>
        <v>0</v>
      </c>
      <c r="K13" s="21">
        <f t="shared" si="12"/>
        <v>0</v>
      </c>
      <c r="L13" s="21">
        <f t="shared" si="9"/>
        <v>20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2.0042857142857144</v>
      </c>
      <c r="R13" s="51">
        <f>'Home Consumption Data'!F14</f>
        <v>0.23860000000000001</v>
      </c>
      <c r="S13" s="52">
        <f t="shared" si="5"/>
        <v>0.4782225714285715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2</v>
      </c>
      <c r="G14" s="12">
        <v>0.82857142857142851</v>
      </c>
      <c r="H14" s="5">
        <f t="shared" si="0"/>
        <v>3.169285714285714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20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1.169285714285714</v>
      </c>
      <c r="R14" s="51">
        <f>'Home Consumption Data'!F15</f>
        <v>0.23860000000000001</v>
      </c>
      <c r="S14" s="52">
        <f t="shared" si="5"/>
        <v>0.27899157142857139</v>
      </c>
      <c r="U14" s="78">
        <f t="shared" si="6"/>
        <v>2</v>
      </c>
      <c r="V14" s="78">
        <f t="shared" si="10"/>
        <v>0.35</v>
      </c>
      <c r="W14" s="78">
        <f t="shared" si="7"/>
        <v>0.7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2</v>
      </c>
      <c r="G15" s="12">
        <v>0.91428571428571437</v>
      </c>
      <c r="H15" s="5">
        <f t="shared" si="0"/>
        <v>3.4971428571428573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20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1.4971428571428573</v>
      </c>
      <c r="R15" s="51">
        <f>'Home Consumption Data'!F16</f>
        <v>0.23860000000000001</v>
      </c>
      <c r="S15" s="52">
        <f t="shared" si="5"/>
        <v>0.35721828571428577</v>
      </c>
      <c r="U15" s="78">
        <f t="shared" si="6"/>
        <v>2</v>
      </c>
      <c r="V15" s="78">
        <f t="shared" si="10"/>
        <v>0.35</v>
      </c>
      <c r="W15" s="78">
        <f t="shared" si="7"/>
        <v>0.7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4</v>
      </c>
      <c r="G16" s="12">
        <v>1</v>
      </c>
      <c r="H16" s="5">
        <f t="shared" si="0"/>
        <v>3.8249999999999997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-0.17500000000000027</v>
      </c>
      <c r="L16" s="21">
        <f t="shared" si="9"/>
        <v>19.819587628865978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</v>
      </c>
      <c r="R16" s="51">
        <f>'Home Consumption Data'!F17</f>
        <v>0.23860000000000001</v>
      </c>
      <c r="S16" s="52">
        <f t="shared" si="5"/>
        <v>0</v>
      </c>
      <c r="U16" s="78">
        <f t="shared" si="6"/>
        <v>4</v>
      </c>
      <c r="V16" s="78">
        <f t="shared" si="10"/>
        <v>0.35</v>
      </c>
      <c r="W16" s="78">
        <f t="shared" si="7"/>
        <v>1.4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4</v>
      </c>
      <c r="G17" s="12">
        <v>0.91428571428571437</v>
      </c>
      <c r="H17" s="5">
        <f t="shared" si="0"/>
        <v>3.4971428571428573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-0.50285714285714267</v>
      </c>
      <c r="L17" s="21">
        <f t="shared" si="9"/>
        <v>19.30117820324006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</v>
      </c>
      <c r="R17" s="51">
        <f>'Home Consumption Data'!F18</f>
        <v>0.23860000000000001</v>
      </c>
      <c r="S17" s="52">
        <f t="shared" si="5"/>
        <v>0</v>
      </c>
      <c r="U17" s="78">
        <f t="shared" si="6"/>
        <v>4</v>
      </c>
      <c r="V17" s="78">
        <f t="shared" si="10"/>
        <v>0.35</v>
      </c>
      <c r="W17" s="78">
        <f t="shared" si="7"/>
        <v>1.4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2</v>
      </c>
      <c r="G18" s="12">
        <v>0.8571428571428571</v>
      </c>
      <c r="H18" s="5">
        <f t="shared" si="0"/>
        <v>3.278571428571428</v>
      </c>
      <c r="I18" s="62" t="str">
        <f>'Home Consumption Data'!D19</f>
        <v xml:space="preserve"> </v>
      </c>
      <c r="J18" s="21">
        <f t="shared" si="11"/>
        <v>0.69882179675994038</v>
      </c>
      <c r="K18" s="21">
        <f t="shared" si="12"/>
        <v>0</v>
      </c>
      <c r="L18" s="21">
        <f t="shared" si="9"/>
        <v>20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0.57974963181148764</v>
      </c>
      <c r="R18" s="51">
        <f>'Home Consumption Data'!F19</f>
        <v>0.23860000000000001</v>
      </c>
      <c r="S18" s="52">
        <f t="shared" si="5"/>
        <v>0.13832826215022095</v>
      </c>
      <c r="U18" s="78">
        <f t="shared" si="6"/>
        <v>2</v>
      </c>
      <c r="V18" s="78">
        <f t="shared" si="10"/>
        <v>0.35</v>
      </c>
      <c r="W18" s="78">
        <f t="shared" si="7"/>
        <v>0.7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2.7321428571428572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20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1.7321428571428572</v>
      </c>
      <c r="R19" s="51">
        <f>'Home Consumption Data'!F20</f>
        <v>0.23860000000000001</v>
      </c>
      <c r="S19" s="52">
        <f t="shared" si="5"/>
        <v>0.41328928571428575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1.3114285714285714</v>
      </c>
      <c r="I20" s="64" t="str">
        <f>'Home Consumption Data'!D21</f>
        <v>FD</v>
      </c>
      <c r="J20" s="61">
        <f t="shared" si="11"/>
        <v>0</v>
      </c>
      <c r="K20" s="61">
        <f t="shared" si="12"/>
        <v>-8.6885714285714286</v>
      </c>
      <c r="L20" s="61">
        <f t="shared" si="9"/>
        <v>11.042709867452135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9.3000000000000007</v>
      </c>
      <c r="R20" s="59">
        <f>'Home Consumption Data'!F21</f>
        <v>0.38030000000000003</v>
      </c>
      <c r="S20" s="60">
        <f t="shared" si="5"/>
        <v>3.5367900000000003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0.43714285714285717</v>
      </c>
      <c r="I21" s="64" t="str">
        <f>'Home Consumption Data'!D22</f>
        <v>FD</v>
      </c>
      <c r="J21" s="61">
        <f t="shared" si="11"/>
        <v>0</v>
      </c>
      <c r="K21" s="61">
        <f t="shared" si="12"/>
        <v>-9.5628571428571423</v>
      </c>
      <c r="L21" s="61">
        <f t="shared" si="9"/>
        <v>1.1840942562592041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8</v>
      </c>
      <c r="R21" s="59">
        <f>'Home Consumption Data'!F22</f>
        <v>0.38030000000000003</v>
      </c>
      <c r="S21" s="60">
        <f t="shared" si="5"/>
        <v>3.0424000000000002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-1.1485714285714279</v>
      </c>
      <c r="L22" s="61">
        <f t="shared" si="9"/>
        <v>0</v>
      </c>
      <c r="M22" s="55">
        <f t="shared" si="14"/>
        <v>0</v>
      </c>
      <c r="N22" s="56">
        <f>'Home Consumption Data'!E23</f>
        <v>0.47220000000000001</v>
      </c>
      <c r="O22" s="55"/>
      <c r="P22" s="57">
        <f t="shared" si="3"/>
        <v>0</v>
      </c>
      <c r="Q22" s="58">
        <f t="shared" si="4"/>
        <v>0.14857142857142791</v>
      </c>
      <c r="R22" s="59">
        <f>'Home Consumption Data'!F23</f>
        <v>0.38030000000000003</v>
      </c>
      <c r="S22" s="60">
        <f t="shared" si="5"/>
        <v>5.6501714285714037E-2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28.400000000000002</v>
      </c>
      <c r="G28" s="13"/>
      <c r="H28" s="10">
        <f>SUM(H4:H27)</f>
        <v>26.337857142857143</v>
      </c>
      <c r="I28" s="65"/>
      <c r="J28" s="11">
        <f>SUM(J4:J27)</f>
        <v>21.523564064801175</v>
      </c>
      <c r="K28" s="11">
        <f>SUM(K4:K27)</f>
        <v>-20.877857142857145</v>
      </c>
      <c r="L28" s="9"/>
      <c r="M28" s="11">
        <f>SUM(M4:M27)</f>
        <v>27.300000000000004</v>
      </c>
      <c r="N28" s="41"/>
      <c r="O28" s="11"/>
      <c r="P28" s="22">
        <f>SUM(P4:P27)</f>
        <v>6.2000200000000012</v>
      </c>
      <c r="Q28" s="11">
        <f>SUM(Q4:Q27)</f>
        <v>24.592150220913112</v>
      </c>
      <c r="R28" s="41"/>
      <c r="S28" s="22">
        <f>SUM(S4:S27)</f>
        <v>8.3401496141384399</v>
      </c>
      <c r="T28" s="36">
        <f>P28-S28</f>
        <v>-2.1401296141384387</v>
      </c>
      <c r="W28" s="9">
        <f>SUM(W4:W27) + 0.3</f>
        <v>10.239999999999997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12.380129614138436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43E1DC21-F05F-4898-93B6-57D81EA57630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79E60-0A1D-4605-A0C7-4452142153BE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45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0.11344198805873811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1.020977892528643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0.1750247815763388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-0.42497521842366115</v>
      </c>
      <c r="L11" s="21">
        <f t="shared" si="9"/>
        <v>8.7371389500787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0.40839115701145717</v>
      </c>
      <c r="I12" s="62" t="str">
        <f>'Home Consumption Data'!D13</f>
        <v xml:space="preserve"> </v>
      </c>
      <c r="J12" s="21">
        <f t="shared" si="11"/>
        <v>0</v>
      </c>
      <c r="K12" s="21">
        <f t="shared" si="12"/>
        <v>-0.1916088429885428</v>
      </c>
      <c r="L12" s="21">
        <f t="shared" si="9"/>
        <v>8.5396040603997907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0.64175753244657574</v>
      </c>
      <c r="I13" s="62" t="str">
        <f>'Home Consumption Data'!D14</f>
        <v xml:space="preserve"> </v>
      </c>
      <c r="J13" s="21">
        <f t="shared" si="11"/>
        <v>0.24175753244657572</v>
      </c>
      <c r="K13" s="21">
        <f t="shared" si="12"/>
        <v>0</v>
      </c>
      <c r="L13" s="21">
        <f t="shared" si="9"/>
        <v>8.7813615928463662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</v>
      </c>
      <c r="R13" s="51">
        <f>'Home Consumption Data'!F14</f>
        <v>0.23860000000000001</v>
      </c>
      <c r="S13" s="52">
        <f t="shared" si="5"/>
        <v>0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0.84595311095230419</v>
      </c>
      <c r="I14" s="62" t="str">
        <f>'Home Consumption Data'!D15</f>
        <v xml:space="preserve"> </v>
      </c>
      <c r="J14" s="21">
        <f t="shared" si="11"/>
        <v>0.14595311095230423</v>
      </c>
      <c r="K14" s="21">
        <f t="shared" si="12"/>
        <v>0</v>
      </c>
      <c r="L14" s="21">
        <f t="shared" si="9"/>
        <v>8.92731470379867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</v>
      </c>
      <c r="R14" s="51">
        <f>'Home Consumption Data'!F15</f>
        <v>0.23860000000000001</v>
      </c>
      <c r="S14" s="52">
        <f t="shared" si="5"/>
        <v>0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0.93346550174047371</v>
      </c>
      <c r="I15" s="62" t="str">
        <f>'Home Consumption Data'!D16</f>
        <v xml:space="preserve"> </v>
      </c>
      <c r="J15" s="21">
        <f t="shared" si="11"/>
        <v>0.23346550174047376</v>
      </c>
      <c r="K15" s="21">
        <f t="shared" si="12"/>
        <v>0</v>
      </c>
      <c r="L15" s="21">
        <f t="shared" si="9"/>
        <v>9.1607802055391439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</v>
      </c>
      <c r="R15" s="51">
        <f>'Home Consumption Data'!F16</f>
        <v>0.23860000000000001</v>
      </c>
      <c r="S15" s="52">
        <f t="shared" si="5"/>
        <v>0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1.020977892528643</v>
      </c>
      <c r="I16" s="62" t="str">
        <f>'Home Consumption Data'!D17</f>
        <v xml:space="preserve"> </v>
      </c>
      <c r="J16" s="21">
        <f t="shared" si="11"/>
        <v>2.0977892528643016E-2</v>
      </c>
      <c r="K16" s="21">
        <f t="shared" si="12"/>
        <v>0</v>
      </c>
      <c r="L16" s="21">
        <f t="shared" si="9"/>
        <v>9.1817580980677871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</v>
      </c>
      <c r="R16" s="51">
        <f>'Home Consumption Data'!F17</f>
        <v>0.23860000000000001</v>
      </c>
      <c r="S16" s="52">
        <f t="shared" si="5"/>
        <v>0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0.93346550174047371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-6.6534498259526287E-2</v>
      </c>
      <c r="L17" s="21">
        <f t="shared" si="9"/>
        <v>9.1131658318208526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</v>
      </c>
      <c r="R17" s="51">
        <f>'Home Consumption Data'!F18</f>
        <v>0.23860000000000001</v>
      </c>
      <c r="S17" s="52">
        <f t="shared" si="5"/>
        <v>0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0.87512390788169392</v>
      </c>
      <c r="I18" s="62" t="str">
        <f>'Home Consumption Data'!D19</f>
        <v xml:space="preserve"> </v>
      </c>
      <c r="J18" s="21">
        <f t="shared" si="11"/>
        <v>0.17512390788169396</v>
      </c>
      <c r="K18" s="21">
        <f t="shared" si="12"/>
        <v>0</v>
      </c>
      <c r="L18" s="21">
        <f t="shared" si="9"/>
        <v>9.288289739702547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</v>
      </c>
      <c r="R18" s="51">
        <f>'Home Consumption Data'!F19</f>
        <v>0.23860000000000001</v>
      </c>
      <c r="S18" s="52">
        <f t="shared" si="5"/>
        <v>0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0.72926992323474504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-0.27073007676525496</v>
      </c>
      <c r="L19" s="21">
        <f t="shared" si="9"/>
        <v>9.0091865677796044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</v>
      </c>
      <c r="R19" s="51">
        <f>'Home Consumption Data'!F20</f>
        <v>0.23860000000000001</v>
      </c>
      <c r="S19" s="52">
        <f t="shared" si="5"/>
        <v>0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0.3500495631526776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3.8545473925218721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4.6500495631526775</v>
      </c>
      <c r="R20" s="59">
        <f>'Home Consumption Data'!F21</f>
        <v>0.38030000000000003</v>
      </c>
      <c r="S20" s="60">
        <f t="shared" si="5"/>
        <v>1.7684138488669634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0.11668318771755921</v>
      </c>
      <c r="I21" s="64" t="str">
        <f>'Home Consumption Data'!D22</f>
        <v>FD</v>
      </c>
      <c r="J21" s="61">
        <f t="shared" si="11"/>
        <v>0</v>
      </c>
      <c r="K21" s="61">
        <f t="shared" si="12"/>
        <v>-3.7389109707462156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1.8555941584637747</v>
      </c>
      <c r="R21" s="59">
        <f>'Home Consumption Data'!F22</f>
        <v>0.38030000000000003</v>
      </c>
      <c r="S21" s="60">
        <f t="shared" si="5"/>
        <v>0.70568245846377353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7.030162059982942</v>
      </c>
      <c r="I28" s="65"/>
      <c r="J28" s="11">
        <f>SUM(J4:J27)</f>
        <v>10.817277945549691</v>
      </c>
      <c r="K28" s="11">
        <f>SUM(K4:K27)</f>
        <v>-10.492759607183199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6.505643721616452</v>
      </c>
      <c r="R28" s="41"/>
      <c r="S28" s="22">
        <f>SUM(S4:S27)</f>
        <v>2.4740963073307372</v>
      </c>
      <c r="T28" s="36">
        <f>P28-S28</f>
        <v>2.1741236926692631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4.6008763073307373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FD358032-C68B-4A3A-8D46-58BA35D97E09}"/>
  </hyperlinks>
  <pageMargins left="0.7" right="0.7" top="0.75" bottom="0.75" header="0.3" footer="0.3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54ACA-33D8-4976-97E2-4BD1CD47002E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54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0.25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2.25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0.38571428571428573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-0.21428571428571425</v>
      </c>
      <c r="L11" s="21">
        <f t="shared" si="9"/>
        <v>18.954344624447721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0.89999999999999991</v>
      </c>
      <c r="I12" s="62" t="str">
        <f>'Home Consumption Data'!D13</f>
        <v xml:space="preserve"> </v>
      </c>
      <c r="J12" s="21">
        <f t="shared" si="11"/>
        <v>0.29999999999999993</v>
      </c>
      <c r="K12" s="21">
        <f t="shared" si="12"/>
        <v>0</v>
      </c>
      <c r="L12" s="21">
        <f t="shared" si="9"/>
        <v>19.254344624447722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1.4142857142857146</v>
      </c>
      <c r="I13" s="62" t="str">
        <f>'Home Consumption Data'!D14</f>
        <v xml:space="preserve"> </v>
      </c>
      <c r="J13" s="21">
        <f t="shared" si="11"/>
        <v>0.74565537555227834</v>
      </c>
      <c r="K13" s="21">
        <f t="shared" si="12"/>
        <v>0</v>
      </c>
      <c r="L13" s="21">
        <f t="shared" si="9"/>
        <v>20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0.26863033873343634</v>
      </c>
      <c r="R13" s="51">
        <f>'Home Consumption Data'!F14</f>
        <v>0.23860000000000001</v>
      </c>
      <c r="S13" s="52">
        <f t="shared" si="5"/>
        <v>6.4095198821797914E-2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1.8642857142857141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20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1.1642857142857141</v>
      </c>
      <c r="R14" s="51">
        <f>'Home Consumption Data'!F15</f>
        <v>0.23860000000000001</v>
      </c>
      <c r="S14" s="52">
        <f t="shared" si="5"/>
        <v>0.27779857142857139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2.0571428571428574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20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1.3571428571428574</v>
      </c>
      <c r="R15" s="51">
        <f>'Home Consumption Data'!F16</f>
        <v>0.23860000000000001</v>
      </c>
      <c r="S15" s="52">
        <f t="shared" si="5"/>
        <v>0.32381428571428578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2.25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20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1.25</v>
      </c>
      <c r="R16" s="51">
        <f>'Home Consumption Data'!F17</f>
        <v>0.23860000000000001</v>
      </c>
      <c r="S16" s="52">
        <f t="shared" si="5"/>
        <v>0.29825000000000002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2.0571428571428574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20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1.0571428571428574</v>
      </c>
      <c r="R17" s="51">
        <f>'Home Consumption Data'!F18</f>
        <v>0.23860000000000001</v>
      </c>
      <c r="S17" s="52">
        <f t="shared" si="5"/>
        <v>0.2522342857142858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1.9285714285714284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20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1.2285714285714284</v>
      </c>
      <c r="R18" s="51">
        <f>'Home Consumption Data'!F19</f>
        <v>0.23860000000000001</v>
      </c>
      <c r="S18" s="52">
        <f t="shared" si="5"/>
        <v>0.29313714285714282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1.6071428571428572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20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0.60714285714285721</v>
      </c>
      <c r="R19" s="51">
        <f>'Home Consumption Data'!F20</f>
        <v>0.23860000000000001</v>
      </c>
      <c r="S19" s="52">
        <f t="shared" si="5"/>
        <v>0.14486428571428572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0.77142857142857146</v>
      </c>
      <c r="I20" s="64" t="str">
        <f>'Home Consumption Data'!D21</f>
        <v>FD</v>
      </c>
      <c r="J20" s="61">
        <f t="shared" si="11"/>
        <v>0</v>
      </c>
      <c r="K20" s="61">
        <f t="shared" si="12"/>
        <v>-9.2285714285714278</v>
      </c>
      <c r="L20" s="61">
        <f t="shared" si="9"/>
        <v>10.4860088365243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9.2999999999999989</v>
      </c>
      <c r="R20" s="59">
        <f>'Home Consumption Data'!F21</f>
        <v>0.38030000000000003</v>
      </c>
      <c r="S20" s="60">
        <f t="shared" si="5"/>
        <v>3.5367899999999999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0.25714285714285717</v>
      </c>
      <c r="I21" s="64" t="str">
        <f>'Home Consumption Data'!D22</f>
        <v>FD</v>
      </c>
      <c r="J21" s="61">
        <f t="shared" si="11"/>
        <v>0</v>
      </c>
      <c r="K21" s="61">
        <f t="shared" si="12"/>
        <v>-9.742857142857142</v>
      </c>
      <c r="L21" s="61">
        <f t="shared" si="9"/>
        <v>0.44182621502209152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7.9999999999999991</v>
      </c>
      <c r="R21" s="59">
        <f>'Home Consumption Data'!F22</f>
        <v>0.38030000000000003</v>
      </c>
      <c r="S21" s="60">
        <f t="shared" si="5"/>
        <v>3.0423999999999998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-0.42857142857142877</v>
      </c>
      <c r="L22" s="61">
        <f t="shared" si="9"/>
        <v>0</v>
      </c>
      <c r="M22" s="55">
        <f t="shared" si="14"/>
        <v>0.57142857142857117</v>
      </c>
      <c r="N22" s="56">
        <f>'Home Consumption Data'!E23</f>
        <v>0.47220000000000001</v>
      </c>
      <c r="O22" s="55"/>
      <c r="P22" s="57">
        <f t="shared" si="3"/>
        <v>0.26982857142857131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15.492857142857146</v>
      </c>
      <c r="I28" s="65"/>
      <c r="J28" s="11">
        <f>SUM(J4:J27)</f>
        <v>21.045655375552279</v>
      </c>
      <c r="K28" s="11">
        <f>SUM(K4:K27)</f>
        <v>-20.414285714285711</v>
      </c>
      <c r="L28" s="9"/>
      <c r="M28" s="11">
        <f>SUM(M4:M27)</f>
        <v>27.871428571428577</v>
      </c>
      <c r="N28" s="41"/>
      <c r="O28" s="11"/>
      <c r="P28" s="22">
        <f>SUM(P4:P27)</f>
        <v>6.4698485714285727</v>
      </c>
      <c r="Q28" s="11">
        <f>SUM(Q4:Q27)</f>
        <v>24.232916053019149</v>
      </c>
      <c r="R28" s="41"/>
      <c r="S28" s="22">
        <f>SUM(S4:S27)</f>
        <v>8.23338377025037</v>
      </c>
      <c r="T28" s="36">
        <f>P28-S28</f>
        <v>-1.7635351988217973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8.5385351988217977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DC6A0273-288D-4E34-B837-A829C318ADE3}"/>
  </hyperlinks>
  <pageMargins left="0.7" right="0.7" top="0.75" bottom="0.75" header="0.3" footer="0.3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BC2BE-73DE-442D-A4C0-9878E7107561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55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0.17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1.53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0.26228571428571429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-0.33771428571428569</v>
      </c>
      <c r="L11" s="21">
        <f t="shared" si="9"/>
        <v>18.827098674521359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0.61199999999999999</v>
      </c>
      <c r="I12" s="62" t="str">
        <f>'Home Consumption Data'!D13</f>
        <v xml:space="preserve"> </v>
      </c>
      <c r="J12" s="21">
        <f t="shared" si="11"/>
        <v>1.2000000000000011E-2</v>
      </c>
      <c r="K12" s="21">
        <f t="shared" si="12"/>
        <v>0</v>
      </c>
      <c r="L12" s="21">
        <f t="shared" si="9"/>
        <v>18.83909867452136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0.96171428571428585</v>
      </c>
      <c r="I13" s="62" t="str">
        <f>'Home Consumption Data'!D14</f>
        <v xml:space="preserve"> </v>
      </c>
      <c r="J13" s="21">
        <f t="shared" si="11"/>
        <v>0.56171428571428583</v>
      </c>
      <c r="K13" s="21">
        <f t="shared" si="12"/>
        <v>0</v>
      </c>
      <c r="L13" s="21">
        <f t="shared" si="9"/>
        <v>19.400812960235644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</v>
      </c>
      <c r="R13" s="51">
        <f>'Home Consumption Data'!F14</f>
        <v>0.23860000000000001</v>
      </c>
      <c r="S13" s="52">
        <f t="shared" si="5"/>
        <v>0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1.2677142857142856</v>
      </c>
      <c r="I14" s="62" t="str">
        <f>'Home Consumption Data'!D15</f>
        <v xml:space="preserve"> </v>
      </c>
      <c r="J14" s="21">
        <f t="shared" si="11"/>
        <v>0.56771428571428562</v>
      </c>
      <c r="K14" s="21">
        <f t="shared" si="12"/>
        <v>0</v>
      </c>
      <c r="L14" s="21">
        <f t="shared" si="9"/>
        <v>19.968527245949929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</v>
      </c>
      <c r="R14" s="51">
        <f>'Home Consumption Data'!F15</f>
        <v>0.23860000000000001</v>
      </c>
      <c r="S14" s="52">
        <f t="shared" si="5"/>
        <v>0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1.398857142857143</v>
      </c>
      <c r="I15" s="62" t="str">
        <f>'Home Consumption Data'!D16</f>
        <v xml:space="preserve"> </v>
      </c>
      <c r="J15" s="21">
        <f t="shared" si="11"/>
        <v>3.1472754050071217E-2</v>
      </c>
      <c r="K15" s="21">
        <f t="shared" si="12"/>
        <v>0</v>
      </c>
      <c r="L15" s="21">
        <f t="shared" si="9"/>
        <v>20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0.66738438880707185</v>
      </c>
      <c r="R15" s="51">
        <f>'Home Consumption Data'!F16</f>
        <v>0.23860000000000001</v>
      </c>
      <c r="S15" s="52">
        <f t="shared" si="5"/>
        <v>0.15923791516936736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1.53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20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0.53</v>
      </c>
      <c r="R16" s="51">
        <f>'Home Consumption Data'!F17</f>
        <v>0.23860000000000001</v>
      </c>
      <c r="S16" s="52">
        <f t="shared" si="5"/>
        <v>0.12645800000000001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1.398857142857143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20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0.39885714285714302</v>
      </c>
      <c r="R17" s="51">
        <f>'Home Consumption Data'!F18</f>
        <v>0.23860000000000001</v>
      </c>
      <c r="S17" s="52">
        <f t="shared" si="5"/>
        <v>9.516731428571433E-2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1.3114285714285714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20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0.61142857142857143</v>
      </c>
      <c r="R18" s="51">
        <f>'Home Consumption Data'!F19</f>
        <v>0.23860000000000001</v>
      </c>
      <c r="S18" s="52">
        <f t="shared" si="5"/>
        <v>0.14588685714285715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1.092857142857143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20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9.2857142857142971E-2</v>
      </c>
      <c r="R19" s="51">
        <f>'Home Consumption Data'!F20</f>
        <v>0.23860000000000001</v>
      </c>
      <c r="S19" s="52">
        <f t="shared" si="5"/>
        <v>2.2155714285714313E-2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0.52457142857142858</v>
      </c>
      <c r="I20" s="64" t="str">
        <f>'Home Consumption Data'!D21</f>
        <v>FD</v>
      </c>
      <c r="J20" s="61">
        <f t="shared" si="11"/>
        <v>0</v>
      </c>
      <c r="K20" s="61">
        <f t="shared" si="12"/>
        <v>-9.4754285714285711</v>
      </c>
      <c r="L20" s="61">
        <f t="shared" si="9"/>
        <v>10.231516936671577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9.2999999999999989</v>
      </c>
      <c r="R20" s="59">
        <f>'Home Consumption Data'!F21</f>
        <v>0.38030000000000003</v>
      </c>
      <c r="S20" s="60">
        <f t="shared" si="5"/>
        <v>3.5367899999999999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0.17485714285714288</v>
      </c>
      <c r="I21" s="64" t="str">
        <f>'Home Consumption Data'!D22</f>
        <v>FD</v>
      </c>
      <c r="J21" s="61">
        <f t="shared" si="11"/>
        <v>0</v>
      </c>
      <c r="K21" s="61">
        <f t="shared" si="12"/>
        <v>-9.8251428571428576</v>
      </c>
      <c r="L21" s="61">
        <f t="shared" si="9"/>
        <v>0.10250368188512482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8</v>
      </c>
      <c r="R21" s="59">
        <f>'Home Consumption Data'!F22</f>
        <v>0.38030000000000003</v>
      </c>
      <c r="S21" s="60">
        <f t="shared" si="5"/>
        <v>3.0424000000000002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-9.9428571428571075E-2</v>
      </c>
      <c r="L22" s="61">
        <f t="shared" si="9"/>
        <v>0</v>
      </c>
      <c r="M22" s="55">
        <f t="shared" si="14"/>
        <v>0.90057142857142891</v>
      </c>
      <c r="N22" s="56">
        <f>'Home Consumption Data'!E23</f>
        <v>0.47220000000000001</v>
      </c>
      <c r="O22" s="55"/>
      <c r="P22" s="57">
        <f t="shared" si="3"/>
        <v>0.42524982857142873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10.535142857142858</v>
      </c>
      <c r="I28" s="65"/>
      <c r="J28" s="11">
        <f>SUM(J4:J27)</f>
        <v>21.172901325478641</v>
      </c>
      <c r="K28" s="11">
        <f>SUM(K4:K27)</f>
        <v>-20.537714285714284</v>
      </c>
      <c r="L28" s="9"/>
      <c r="M28" s="11">
        <f>SUM(M4:M27)</f>
        <v>28.200571428571433</v>
      </c>
      <c r="N28" s="41"/>
      <c r="O28" s="11"/>
      <c r="P28" s="22">
        <f>SUM(P4:P27)</f>
        <v>6.6252698285714295</v>
      </c>
      <c r="Q28" s="11">
        <f>SUM(Q4:Q27)</f>
        <v>19.600527245949927</v>
      </c>
      <c r="R28" s="41"/>
      <c r="S28" s="22">
        <f>SUM(S4:S27)</f>
        <v>7.1280958008836528</v>
      </c>
      <c r="T28" s="36">
        <f>P28-S28</f>
        <v>-0.50282597231222326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7.2778259723122236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E80E7AFD-DA2C-42CD-BEA6-05DAFEC1524C}"/>
  </hyperlinks>
  <pageMargins left="0.7" right="0.7" top="0.75" bottom="0.75" header="0.3" footer="0.3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F6F73-8018-4E27-8A88-4F7DC6774794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56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Data'!O:T,6,FALSE)</f>
        <v>0.13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1.17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7.2</v>
      </c>
      <c r="K6" s="61">
        <f t="shared" si="8"/>
        <v>0</v>
      </c>
      <c r="L6" s="61">
        <f t="shared" ref="L6:L27" si="9">MIN(L5+J6*(1-$C$10)+K6/(1-$C$11),$C$9)</f>
        <v>7.2</v>
      </c>
      <c r="M6" s="55">
        <f>MAX(F6-H6+K6+J6,0)</f>
        <v>7.6000000000000005</v>
      </c>
      <c r="N6" s="56">
        <f>'Home Consumption Data'!E7</f>
        <v>0.2024</v>
      </c>
      <c r="O6" s="55"/>
      <c r="P6" s="57">
        <f t="shared" si="3"/>
        <v>1.5382400000000001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7.2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14.4</v>
      </c>
      <c r="M7" s="55">
        <f>MAX(F7-H7+K7+J7,0)</f>
        <v>8.6999999999999993</v>
      </c>
      <c r="N7" s="56">
        <f>'Home Consumption Data'!E8</f>
        <v>0.2024</v>
      </c>
      <c r="O7" s="55"/>
      <c r="P7" s="57">
        <f t="shared" si="3"/>
        <v>1.7608799999999998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20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5.6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20</v>
      </c>
      <c r="M8" s="55">
        <f t="shared" ref="M8" si="13">MAX(F8-H8+K8+J8,0)</f>
        <v>6</v>
      </c>
      <c r="N8" s="56">
        <f>'Home Consumption Data'!E9</f>
        <v>0.2024</v>
      </c>
      <c r="O8" s="55"/>
      <c r="P8" s="57">
        <f t="shared" si="3"/>
        <v>1.2143999999999999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20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19.587628865979383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19.175257731958766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0.20057142857142857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-0.39942857142857141</v>
      </c>
      <c r="L11" s="21">
        <f t="shared" si="9"/>
        <v>18.763475699558178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7.2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0.46799999999999992</v>
      </c>
      <c r="I12" s="62" t="str">
        <f>'Home Consumption Data'!D13</f>
        <v xml:space="preserve"> </v>
      </c>
      <c r="J12" s="21">
        <f t="shared" si="11"/>
        <v>0</v>
      </c>
      <c r="K12" s="21">
        <f t="shared" si="12"/>
        <v>-0.13200000000000006</v>
      </c>
      <c r="L12" s="21">
        <f t="shared" si="9"/>
        <v>18.627393225331375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10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0.73542857142857154</v>
      </c>
      <c r="I13" s="62" t="str">
        <f>'Home Consumption Data'!D14</f>
        <v xml:space="preserve"> </v>
      </c>
      <c r="J13" s="21">
        <f t="shared" si="11"/>
        <v>0.33542857142857152</v>
      </c>
      <c r="K13" s="21">
        <f t="shared" si="12"/>
        <v>0</v>
      </c>
      <c r="L13" s="21">
        <f t="shared" si="9"/>
        <v>18.962821796759947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</v>
      </c>
      <c r="R13" s="51">
        <f>'Home Consumption Data'!F14</f>
        <v>0.23860000000000001</v>
      </c>
      <c r="S13" s="52">
        <f t="shared" si="5"/>
        <v>0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0.96942857142857131</v>
      </c>
      <c r="I14" s="62" t="str">
        <f>'Home Consumption Data'!D15</f>
        <v xml:space="preserve"> </v>
      </c>
      <c r="J14" s="21">
        <f t="shared" si="11"/>
        <v>0.26942857142857135</v>
      </c>
      <c r="K14" s="21">
        <f t="shared" si="12"/>
        <v>0</v>
      </c>
      <c r="L14" s="21">
        <f t="shared" si="9"/>
        <v>19.232250368188517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</v>
      </c>
      <c r="R14" s="51">
        <f>'Home Consumption Data'!F15</f>
        <v>0.23860000000000001</v>
      </c>
      <c r="S14" s="52">
        <f t="shared" si="5"/>
        <v>0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1.0697142857142858</v>
      </c>
      <c r="I15" s="62" t="str">
        <f>'Home Consumption Data'!D16</f>
        <v xml:space="preserve"> </v>
      </c>
      <c r="J15" s="21">
        <f t="shared" si="11"/>
        <v>0.36971428571428588</v>
      </c>
      <c r="K15" s="21">
        <f t="shared" si="12"/>
        <v>0</v>
      </c>
      <c r="L15" s="21">
        <f t="shared" si="9"/>
        <v>19.601964653902801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</v>
      </c>
      <c r="R15" s="51">
        <f>'Home Consumption Data'!F16</f>
        <v>0.23860000000000001</v>
      </c>
      <c r="S15" s="52">
        <f t="shared" si="5"/>
        <v>0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1.17</v>
      </c>
      <c r="I16" s="62" t="str">
        <f>'Home Consumption Data'!D17</f>
        <v xml:space="preserve"> </v>
      </c>
      <c r="J16" s="21">
        <f t="shared" si="11"/>
        <v>0.16999999999999993</v>
      </c>
      <c r="K16" s="21">
        <f t="shared" si="12"/>
        <v>0</v>
      </c>
      <c r="L16" s="21">
        <f t="shared" si="9"/>
        <v>19.771964653902799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</v>
      </c>
      <c r="R16" s="51">
        <f>'Home Consumption Data'!F17</f>
        <v>0.23860000000000001</v>
      </c>
      <c r="S16" s="52">
        <f t="shared" si="5"/>
        <v>0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1.0697142857142858</v>
      </c>
      <c r="I17" s="62" t="str">
        <f>'Home Consumption Data'!D18</f>
        <v xml:space="preserve"> </v>
      </c>
      <c r="J17" s="21">
        <f t="shared" si="11"/>
        <v>6.971428571428584E-2</v>
      </c>
      <c r="K17" s="21">
        <f t="shared" si="12"/>
        <v>0</v>
      </c>
      <c r="L17" s="21">
        <f t="shared" si="9"/>
        <v>19.841678939617086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</v>
      </c>
      <c r="R17" s="51">
        <f>'Home Consumption Data'!F18</f>
        <v>0.23860000000000001</v>
      </c>
      <c r="S17" s="52">
        <f t="shared" si="5"/>
        <v>0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1.0028571428571427</v>
      </c>
      <c r="I18" s="62" t="str">
        <f>'Home Consumption Data'!D19</f>
        <v xml:space="preserve"> </v>
      </c>
      <c r="J18" s="21">
        <f t="shared" si="11"/>
        <v>0.15832106038291371</v>
      </c>
      <c r="K18" s="21">
        <f t="shared" si="12"/>
        <v>0</v>
      </c>
      <c r="L18" s="21">
        <f t="shared" si="9"/>
        <v>20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0.144536082474229</v>
      </c>
      <c r="R18" s="51">
        <f>'Home Consumption Data'!F19</f>
        <v>0.23860000000000001</v>
      </c>
      <c r="S18" s="52">
        <f t="shared" si="5"/>
        <v>3.4486309278351043E-2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0.83571428571428563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-0.16428571428571437</v>
      </c>
      <c r="L19" s="21">
        <f t="shared" si="9"/>
        <v>19.830633284241532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</v>
      </c>
      <c r="R19" s="51">
        <f>'Home Consumption Data'!F20</f>
        <v>0.23860000000000001</v>
      </c>
      <c r="S19" s="52">
        <f t="shared" si="5"/>
        <v>0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0.40114285714285713</v>
      </c>
      <c r="I20" s="64" t="str">
        <f>'Home Consumption Data'!D21</f>
        <v>FD</v>
      </c>
      <c r="J20" s="61">
        <f t="shared" si="11"/>
        <v>0</v>
      </c>
      <c r="K20" s="61">
        <f t="shared" si="12"/>
        <v>-9.5988571428571436</v>
      </c>
      <c r="L20" s="61">
        <f t="shared" si="9"/>
        <v>9.9349042709867454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9.3000000000000007</v>
      </c>
      <c r="R20" s="59">
        <f>'Home Consumption Data'!F21</f>
        <v>0.38030000000000003</v>
      </c>
      <c r="S20" s="60">
        <f t="shared" si="5"/>
        <v>3.5367900000000003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0.13371428571428573</v>
      </c>
      <c r="I21" s="64" t="str">
        <f>'Home Consumption Data'!D22</f>
        <v>FD</v>
      </c>
      <c r="J21" s="61">
        <f t="shared" si="11"/>
        <v>0</v>
      </c>
      <c r="K21" s="61">
        <f t="shared" si="12"/>
        <v>-9.6368571428571421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7.7705714285714276</v>
      </c>
      <c r="R21" s="59">
        <f>'Home Consumption Data'!F22</f>
        <v>0.38030000000000003</v>
      </c>
      <c r="S21" s="60">
        <f t="shared" si="5"/>
        <v>2.9551483142857142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8.0562857142857141</v>
      </c>
      <c r="I28" s="65"/>
      <c r="J28" s="11">
        <f>SUM(J4:J27)</f>
        <v>21.372606774668625</v>
      </c>
      <c r="K28" s="11">
        <f>SUM(K4:K27)</f>
        <v>-20.731428571428573</v>
      </c>
      <c r="L28" s="9"/>
      <c r="M28" s="11">
        <f>SUM(M4:M27)</f>
        <v>28.300000000000004</v>
      </c>
      <c r="N28" s="41"/>
      <c r="O28" s="11"/>
      <c r="P28" s="22">
        <f>SUM(P4:P27)</f>
        <v>6.6722200000000011</v>
      </c>
      <c r="Q28" s="11">
        <f>SUM(Q4:Q27)</f>
        <v>17.215107511045659</v>
      </c>
      <c r="R28" s="41"/>
      <c r="S28" s="22">
        <f>SUM(S4:S27)</f>
        <v>6.5264246235640657</v>
      </c>
      <c r="T28" s="36">
        <f>P28-S28</f>
        <v>0.14579537643593543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6.6292046235640649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EE638992-9AC8-45A4-8C5B-420DBF390F86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0D1D1-8B19-4A08-B2D9-1D221179DC67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46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0.16895271905760853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1.5205744715184768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0.26066990940316748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-0.3393300905968325</v>
      </c>
      <c r="L11" s="21">
        <f t="shared" si="9"/>
        <v>8.8254328962919253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0.60822978860739063</v>
      </c>
      <c r="I12" s="62" t="str">
        <f>'Home Consumption Data'!D13</f>
        <v xml:space="preserve"> </v>
      </c>
      <c r="J12" s="21">
        <f t="shared" si="11"/>
        <v>8.2297886073906534E-3</v>
      </c>
      <c r="K12" s="21">
        <f t="shared" si="12"/>
        <v>0</v>
      </c>
      <c r="L12" s="21">
        <f t="shared" si="9"/>
        <v>8.8336626848993163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0.95578966781161412</v>
      </c>
      <c r="I13" s="62" t="str">
        <f>'Home Consumption Data'!D14</f>
        <v xml:space="preserve"> </v>
      </c>
      <c r="J13" s="21">
        <f t="shared" si="11"/>
        <v>0.5557896678116141</v>
      </c>
      <c r="K13" s="21">
        <f t="shared" si="12"/>
        <v>0</v>
      </c>
      <c r="L13" s="21">
        <f t="shared" si="9"/>
        <v>9.389452352710931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</v>
      </c>
      <c r="R13" s="51">
        <f>'Home Consumption Data'!F14</f>
        <v>0.23860000000000001</v>
      </c>
      <c r="S13" s="52">
        <f t="shared" si="5"/>
        <v>0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1.2599045621153093</v>
      </c>
      <c r="I14" s="62" t="str">
        <f>'Home Consumption Data'!D15</f>
        <v xml:space="preserve"> </v>
      </c>
      <c r="J14" s="21">
        <f t="shared" si="11"/>
        <v>0.55990456211530937</v>
      </c>
      <c r="K14" s="21">
        <f t="shared" si="12"/>
        <v>0</v>
      </c>
      <c r="L14" s="21">
        <f t="shared" si="9"/>
        <v>9.9493569148262395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</v>
      </c>
      <c r="R14" s="51">
        <f>'Home Consumption Data'!F15</f>
        <v>0.23860000000000001</v>
      </c>
      <c r="S14" s="52">
        <f t="shared" si="5"/>
        <v>0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1.3902395168168933</v>
      </c>
      <c r="I15" s="62" t="str">
        <f>'Home Consumption Data'!D16</f>
        <v xml:space="preserve"> </v>
      </c>
      <c r="J15" s="21">
        <f t="shared" si="11"/>
        <v>5.0643085173760483E-2</v>
      </c>
      <c r="K15" s="21">
        <f t="shared" si="12"/>
        <v>0</v>
      </c>
      <c r="L15" s="21">
        <f t="shared" si="9"/>
        <v>10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0.63959643164313285</v>
      </c>
      <c r="R15" s="51">
        <f>'Home Consumption Data'!F16</f>
        <v>0.23860000000000001</v>
      </c>
      <c r="S15" s="52">
        <f t="shared" si="5"/>
        <v>0.15260770859005149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1.5205744715184768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10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0.5205744715184768</v>
      </c>
      <c r="R16" s="51">
        <f>'Home Consumption Data'!F17</f>
        <v>0.23860000000000001</v>
      </c>
      <c r="S16" s="52">
        <f t="shared" si="5"/>
        <v>0.12420906890430856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1.3902395168168933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10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0.39023951681689328</v>
      </c>
      <c r="R17" s="51">
        <f>'Home Consumption Data'!F18</f>
        <v>0.23860000000000001</v>
      </c>
      <c r="S17" s="52">
        <f t="shared" si="5"/>
        <v>9.3111148712510736E-2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1.3033495470158372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10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0.60334954701583721</v>
      </c>
      <c r="R18" s="51">
        <f>'Home Consumption Data'!F19</f>
        <v>0.23860000000000001</v>
      </c>
      <c r="S18" s="52">
        <f t="shared" si="5"/>
        <v>0.14395920191797876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1.0861246225131977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10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8.6124622513197746E-2</v>
      </c>
      <c r="R19" s="51">
        <f>'Home Consumption Data'!F20</f>
        <v>0.23860000000000001</v>
      </c>
      <c r="S19" s="52">
        <f t="shared" si="5"/>
        <v>2.0549334931648983E-2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0.52133981880633495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4.8453608247422677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4.8213398188063348</v>
      </c>
      <c r="R20" s="59">
        <f>'Home Consumption Data'!F21</f>
        <v>0.38030000000000003</v>
      </c>
      <c r="S20" s="60">
        <f t="shared" si="5"/>
        <v>1.8335555330920492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0.17377993960211166</v>
      </c>
      <c r="I21" s="64" t="str">
        <f>'Home Consumption Data'!D22</f>
        <v>FD</v>
      </c>
      <c r="J21" s="61">
        <f t="shared" si="11"/>
        <v>0</v>
      </c>
      <c r="K21" s="61">
        <f t="shared" si="12"/>
        <v>-4.6999999999999993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2.8737799396021106</v>
      </c>
      <c r="R21" s="59">
        <f>'Home Consumption Data'!F22</f>
        <v>0.38030000000000003</v>
      </c>
      <c r="S21" s="60">
        <f t="shared" si="5"/>
        <v>1.0928985110306828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10.470241361027226</v>
      </c>
      <c r="I28" s="65"/>
      <c r="J28" s="11">
        <f>SUM(J4:J27)</f>
        <v>11.174567103708075</v>
      </c>
      <c r="K28" s="11">
        <f>SUM(K4:K27)</f>
        <v>-10.839330090596832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9.9350043479159833</v>
      </c>
      <c r="R28" s="41"/>
      <c r="S28" s="22">
        <f>SUM(S4:S27)</f>
        <v>3.4608905071792302</v>
      </c>
      <c r="T28" s="36">
        <f>P28-S28</f>
        <v>1.18732949282077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5.5876705071792303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68C7D5C9-9F92-469C-92DD-0FBB011A9C79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5633-08B0-43BD-A8B4-BCF7E9F1E19C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47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0.25948039373890591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2.3353235436501532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0.40034117891145482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-0.19965882108854516</v>
      </c>
      <c r="L11" s="21">
        <f t="shared" si="9"/>
        <v>8.9694238957850043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0.93412941746006117</v>
      </c>
      <c r="I12" s="62" t="str">
        <f>'Home Consumption Data'!D13</f>
        <v xml:space="preserve"> </v>
      </c>
      <c r="J12" s="21">
        <f t="shared" si="11"/>
        <v>0.3341294174600612</v>
      </c>
      <c r="K12" s="21">
        <f t="shared" si="12"/>
        <v>0</v>
      </c>
      <c r="L12" s="21">
        <f t="shared" si="9"/>
        <v>9.3035533132450663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1.467917656008668</v>
      </c>
      <c r="I13" s="62" t="str">
        <f>'Home Consumption Data'!D14</f>
        <v xml:space="preserve"> </v>
      </c>
      <c r="J13" s="21">
        <f t="shared" si="11"/>
        <v>0.69644668675493371</v>
      </c>
      <c r="K13" s="21">
        <f t="shared" si="12"/>
        <v>0</v>
      </c>
      <c r="L13" s="21">
        <f t="shared" si="9"/>
        <v>10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0.37147096925373413</v>
      </c>
      <c r="R13" s="51">
        <f>'Home Consumption Data'!F14</f>
        <v>0.23860000000000001</v>
      </c>
      <c r="S13" s="52">
        <f t="shared" si="5"/>
        <v>8.863297326394097E-2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1.9349823647386981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10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1.2349823647386982</v>
      </c>
      <c r="R14" s="51">
        <f>'Home Consumption Data'!F15</f>
        <v>0.23860000000000001</v>
      </c>
      <c r="S14" s="52">
        <f t="shared" si="5"/>
        <v>0.29466679222665337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2.1351529541944259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10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1.4351529541944259</v>
      </c>
      <c r="R15" s="51">
        <f>'Home Consumption Data'!F16</f>
        <v>0.23860000000000001</v>
      </c>
      <c r="S15" s="52">
        <f t="shared" si="5"/>
        <v>0.34242749487079005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2.3353235436501532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10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1.3353235436501532</v>
      </c>
      <c r="R16" s="51">
        <f>'Home Consumption Data'!F17</f>
        <v>0.23860000000000001</v>
      </c>
      <c r="S16" s="52">
        <f t="shared" si="5"/>
        <v>0.31860819751492653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2.1351529541944259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10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1.1351529541944259</v>
      </c>
      <c r="R17" s="51">
        <f>'Home Consumption Data'!F18</f>
        <v>0.23860000000000001</v>
      </c>
      <c r="S17" s="52">
        <f t="shared" si="5"/>
        <v>0.27084749487079002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2.0017058945572739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10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1.3017058945572739</v>
      </c>
      <c r="R18" s="51">
        <f>'Home Consumption Data'!F19</f>
        <v>0.23860000000000001</v>
      </c>
      <c r="S18" s="52">
        <f t="shared" si="5"/>
        <v>0.31058702644136554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1.668088245464395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10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0.66808824546439505</v>
      </c>
      <c r="R19" s="51">
        <f>'Home Consumption Data'!F20</f>
        <v>0.23860000000000001</v>
      </c>
      <c r="S19" s="52">
        <f t="shared" si="5"/>
        <v>0.15940585536780466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0.80068235782290964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4.8453608247422677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5.1006823578229099</v>
      </c>
      <c r="R20" s="59">
        <f>'Home Consumption Data'!F21</f>
        <v>0.38030000000000003</v>
      </c>
      <c r="S20" s="60">
        <f t="shared" si="5"/>
        <v>1.9397895006800527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0.26689411927430323</v>
      </c>
      <c r="I21" s="64" t="str">
        <f>'Home Consumption Data'!D22</f>
        <v>FD</v>
      </c>
      <c r="J21" s="61">
        <f t="shared" si="11"/>
        <v>0</v>
      </c>
      <c r="K21" s="61">
        <f t="shared" si="12"/>
        <v>-4.6999999999999993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2.9668941192743024</v>
      </c>
      <c r="R21" s="59">
        <f>'Home Consumption Data'!F22</f>
        <v>0.38030000000000003</v>
      </c>
      <c r="S21" s="60">
        <f t="shared" si="5"/>
        <v>1.1283098335600172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16.080370686276769</v>
      </c>
      <c r="I28" s="65"/>
      <c r="J28" s="11">
        <f>SUM(J4:J27)</f>
        <v>11.030576104214996</v>
      </c>
      <c r="K28" s="11">
        <f>SUM(K4:K27)</f>
        <v>-10.699658821088544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15.549453403150318</v>
      </c>
      <c r="R28" s="41"/>
      <c r="S28" s="22">
        <f>SUM(S4:S27)</f>
        <v>4.8532751687963405</v>
      </c>
      <c r="T28" s="36">
        <f>P28-S28</f>
        <v>-0.20505516879634023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6.9800551687963406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D3DF1065-14E9-4361-8422-D7F2549B5727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9DE9-86EA-415D-AD34-CCAD70A11BB3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48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0.35517185735033086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3.1965467161529775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0.54797943705479613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-5.2020562945203852E-2</v>
      </c>
      <c r="L11" s="21">
        <f t="shared" si="9"/>
        <v>9.1216282856235011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1.2786186864611908</v>
      </c>
      <c r="I12" s="62" t="str">
        <f>'Home Consumption Data'!D13</f>
        <v xml:space="preserve"> </v>
      </c>
      <c r="J12" s="21">
        <f t="shared" si="11"/>
        <v>0.67861868646119083</v>
      </c>
      <c r="K12" s="21">
        <f t="shared" si="12"/>
        <v>0</v>
      </c>
      <c r="L12" s="21">
        <f t="shared" si="9"/>
        <v>9.8002469720846914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0.4</v>
      </c>
      <c r="G13" s="12">
        <v>0.62857142857142867</v>
      </c>
      <c r="H13" s="5">
        <f t="shared" si="0"/>
        <v>2.0092579358675859</v>
      </c>
      <c r="I13" s="62" t="str">
        <f>'Home Consumption Data'!D14</f>
        <v xml:space="preserve"> </v>
      </c>
      <c r="J13" s="21">
        <f t="shared" si="11"/>
        <v>0.19975302791530858</v>
      </c>
      <c r="K13" s="21">
        <f t="shared" si="12"/>
        <v>0</v>
      </c>
      <c r="L13" s="21">
        <f t="shared" si="9"/>
        <v>10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1.4095049079522775</v>
      </c>
      <c r="R13" s="51">
        <f>'Home Consumption Data'!F14</f>
        <v>0.23860000000000001</v>
      </c>
      <c r="S13" s="52">
        <f t="shared" si="5"/>
        <v>0.33630787103741339</v>
      </c>
      <c r="U13" s="78">
        <f t="shared" si="6"/>
        <v>0.4</v>
      </c>
      <c r="V13" s="78">
        <f t="shared" si="10"/>
        <v>0.35</v>
      </c>
      <c r="W13" s="78">
        <f t="shared" si="7"/>
        <v>0.13999999999999999</v>
      </c>
    </row>
    <row r="14" spans="2:23" x14ac:dyDescent="0.25">
      <c r="E14" s="37">
        <v>10</v>
      </c>
      <c r="F14" s="7">
        <f>VLOOKUP($C$4, 'Home Consumption Data'!O:AR,E14+7,FALSE)</f>
        <v>0.7</v>
      </c>
      <c r="G14" s="12">
        <v>0.82857142857142851</v>
      </c>
      <c r="H14" s="5">
        <f t="shared" si="0"/>
        <v>2.6485672790981813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10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1.9485672790981814</v>
      </c>
      <c r="R14" s="51">
        <f>'Home Consumption Data'!F15</f>
        <v>0.23860000000000001</v>
      </c>
      <c r="S14" s="52">
        <f t="shared" si="5"/>
        <v>0.46492815279282607</v>
      </c>
      <c r="U14" s="78">
        <f t="shared" si="6"/>
        <v>0.7</v>
      </c>
      <c r="V14" s="78">
        <f t="shared" si="10"/>
        <v>0.35</v>
      </c>
      <c r="W14" s="78">
        <f t="shared" si="7"/>
        <v>0.24499999999999997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0.7</v>
      </c>
      <c r="G15" s="12">
        <v>0.91428571428571437</v>
      </c>
      <c r="H15" s="5">
        <f t="shared" si="0"/>
        <v>2.9225569976255796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10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2.2225569976255795</v>
      </c>
      <c r="R15" s="51">
        <f>'Home Consumption Data'!F16</f>
        <v>0.23860000000000001</v>
      </c>
      <c r="S15" s="52">
        <f t="shared" si="5"/>
        <v>0.53030209963346331</v>
      </c>
      <c r="U15" s="78">
        <f t="shared" si="6"/>
        <v>0.7</v>
      </c>
      <c r="V15" s="78">
        <f t="shared" si="10"/>
        <v>0.35</v>
      </c>
      <c r="W15" s="78">
        <f t="shared" si="7"/>
        <v>0.24499999999999997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1</v>
      </c>
      <c r="G16" s="12">
        <v>1</v>
      </c>
      <c r="H16" s="5">
        <f t="shared" si="0"/>
        <v>3.1965467161529775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0</v>
      </c>
      <c r="L16" s="21">
        <f t="shared" si="9"/>
        <v>10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2.1965467161529775</v>
      </c>
      <c r="R16" s="51">
        <f>'Home Consumption Data'!F17</f>
        <v>0.23860000000000001</v>
      </c>
      <c r="S16" s="52">
        <f t="shared" si="5"/>
        <v>0.52409604647410046</v>
      </c>
      <c r="U16" s="78">
        <f t="shared" si="6"/>
        <v>1</v>
      </c>
      <c r="V16" s="78">
        <f t="shared" si="10"/>
        <v>0.35</v>
      </c>
      <c r="W16" s="78">
        <f t="shared" si="7"/>
        <v>0.35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1</v>
      </c>
      <c r="G17" s="12">
        <v>0.91428571428571437</v>
      </c>
      <c r="H17" s="5">
        <f t="shared" si="0"/>
        <v>2.9225569976255796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0</v>
      </c>
      <c r="L17" s="21">
        <f t="shared" si="9"/>
        <v>10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1.9225569976255796</v>
      </c>
      <c r="R17" s="51">
        <f>'Home Consumption Data'!F18</f>
        <v>0.23860000000000001</v>
      </c>
      <c r="S17" s="52">
        <f t="shared" si="5"/>
        <v>0.45872209963346333</v>
      </c>
      <c r="U17" s="78">
        <f t="shared" si="6"/>
        <v>1</v>
      </c>
      <c r="V17" s="78">
        <f t="shared" si="10"/>
        <v>0.35</v>
      </c>
      <c r="W17" s="78">
        <f t="shared" si="7"/>
        <v>0.35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0.7</v>
      </c>
      <c r="G18" s="12">
        <v>0.8571428571428571</v>
      </c>
      <c r="H18" s="5">
        <f t="shared" si="0"/>
        <v>2.7398971852739806</v>
      </c>
      <c r="I18" s="62" t="str">
        <f>'Home Consumption Data'!D19</f>
        <v xml:space="preserve"> </v>
      </c>
      <c r="J18" s="21">
        <f t="shared" si="11"/>
        <v>0</v>
      </c>
      <c r="K18" s="21">
        <f t="shared" si="12"/>
        <v>0</v>
      </c>
      <c r="L18" s="21">
        <f t="shared" si="9"/>
        <v>10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2.0398971852739809</v>
      </c>
      <c r="R18" s="51">
        <f>'Home Consumption Data'!F19</f>
        <v>0.23860000000000001</v>
      </c>
      <c r="S18" s="52">
        <f t="shared" si="5"/>
        <v>0.48671946840637187</v>
      </c>
      <c r="U18" s="78">
        <f t="shared" si="6"/>
        <v>0.7</v>
      </c>
      <c r="V18" s="78">
        <f t="shared" si="10"/>
        <v>0.35</v>
      </c>
      <c r="W18" s="78">
        <f t="shared" si="7"/>
        <v>0.24499999999999997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2.2832476543949838</v>
      </c>
      <c r="I19" s="62" t="str">
        <f>'Home Consumption Data'!D20</f>
        <v xml:space="preserve"> </v>
      </c>
      <c r="J19" s="21">
        <f t="shared" si="11"/>
        <v>0</v>
      </c>
      <c r="K19" s="21">
        <f t="shared" si="12"/>
        <v>0</v>
      </c>
      <c r="L19" s="21">
        <f t="shared" si="9"/>
        <v>10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1.2832476543949838</v>
      </c>
      <c r="R19" s="51">
        <f>'Home Consumption Data'!F20</f>
        <v>0.23860000000000001</v>
      </c>
      <c r="S19" s="52">
        <f t="shared" si="5"/>
        <v>0.30618289033864315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1.0959588741095923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4.8453608247422677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5.3959588741095921</v>
      </c>
      <c r="R20" s="59">
        <f>'Home Consumption Data'!F21</f>
        <v>0.38030000000000003</v>
      </c>
      <c r="S20" s="60">
        <f t="shared" si="5"/>
        <v>2.0520831598238778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0.36531962470319745</v>
      </c>
      <c r="I21" s="64" t="str">
        <f>'Home Consumption Data'!D22</f>
        <v>FD</v>
      </c>
      <c r="J21" s="61">
        <f t="shared" si="11"/>
        <v>0</v>
      </c>
      <c r="K21" s="61">
        <f t="shared" si="12"/>
        <v>-4.6999999999999993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3.0653196247031969</v>
      </c>
      <c r="R21" s="59">
        <f>'Home Consumption Data'!F22</f>
        <v>0.38030000000000003</v>
      </c>
      <c r="S21" s="60">
        <f t="shared" si="5"/>
        <v>1.1657410532746257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18.5</v>
      </c>
      <c r="G28" s="13"/>
      <c r="H28" s="10">
        <f>SUM(H4:H27)</f>
        <v>22.010507388367646</v>
      </c>
      <c r="I28" s="65"/>
      <c r="J28" s="11">
        <f>SUM(J4:J27)</f>
        <v>10.878371714376499</v>
      </c>
      <c r="K28" s="11">
        <f>SUM(K4:K27)</f>
        <v>-10.552020562945202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21.484156236936347</v>
      </c>
      <c r="R28" s="41"/>
      <c r="S28" s="22">
        <f>SUM(S4:S27)</f>
        <v>6.3250828414147851</v>
      </c>
      <c r="T28" s="36">
        <f>P28-S28</f>
        <v>-1.6768628414147848</v>
      </c>
      <c r="W28" s="9">
        <f>SUM(W4:W27) + 0.3</f>
        <v>6.7750000000000004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8.4518628414147852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D78EE5C2-67D9-4D3A-B2F5-367DEF4CD5D2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BFCD4-4D8E-4411-A0DF-C8417B987837}">
  <dimension ref="B1:Z39"/>
  <sheetViews>
    <sheetView showGridLines="0" zoomScaleNormal="100" workbookViewId="0">
      <selection activeCell="D5" sqref="D5"/>
    </sheetView>
  </sheetViews>
  <sheetFormatPr defaultColWidth="11" defaultRowHeight="15.75" x14ac:dyDescent="0.25"/>
  <cols>
    <col min="1" max="1" width="2.125" customWidth="1"/>
    <col min="2" max="2" width="18.375" customWidth="1"/>
    <col min="3" max="3" width="5.5" customWidth="1"/>
    <col min="4" max="4" width="7" customWidth="1"/>
    <col min="5" max="5" width="5.125" style="6" customWidth="1"/>
    <col min="6" max="6" width="12.875" customWidth="1"/>
    <col min="7" max="7" width="6.875" style="12" customWidth="1"/>
    <col min="8" max="8" width="11" style="5" customWidth="1"/>
    <col min="9" max="9" width="9.625" style="62" customWidth="1"/>
    <col min="10" max="11" width="9.125" style="2" customWidth="1"/>
    <col min="12" max="12" width="8.625" customWidth="1"/>
    <col min="13" max="13" width="8.625" style="2" customWidth="1"/>
    <col min="14" max="14" width="10" style="40" customWidth="1"/>
    <col min="15" max="15" width="2.625" style="2" customWidth="1"/>
    <col min="16" max="16" width="7.25" customWidth="1"/>
    <col min="17" max="17" width="8.625" style="2" customWidth="1"/>
    <col min="18" max="18" width="10" style="40" customWidth="1"/>
    <col min="19" max="19" width="8.5" customWidth="1"/>
    <col min="20" max="20" width="9" customWidth="1"/>
    <col min="25" max="25" width="12.25" customWidth="1"/>
  </cols>
  <sheetData>
    <row r="1" spans="2:23" ht="9.9499999999999993" customHeight="1" x14ac:dyDescent="0.25"/>
    <row r="2" spans="2:23" s="3" customFormat="1" ht="47.1" customHeight="1" x14ac:dyDescent="0.25">
      <c r="B2" s="76" t="s">
        <v>0</v>
      </c>
      <c r="E2" s="3" t="s">
        <v>1</v>
      </c>
      <c r="F2" s="3" t="s">
        <v>2</v>
      </c>
      <c r="G2" s="3" t="s">
        <v>3</v>
      </c>
      <c r="H2" s="4" t="s">
        <v>4</v>
      </c>
      <c r="I2" s="63" t="s">
        <v>5</v>
      </c>
      <c r="J2" s="19" t="s">
        <v>6</v>
      </c>
      <c r="K2" s="19" t="s">
        <v>7</v>
      </c>
      <c r="L2" s="20" t="s">
        <v>8</v>
      </c>
      <c r="M2" s="42" t="s">
        <v>9</v>
      </c>
      <c r="N2" s="43" t="s">
        <v>10</v>
      </c>
      <c r="O2" s="42"/>
      <c r="P2" s="42" t="s">
        <v>11</v>
      </c>
      <c r="Q2" s="48" t="s">
        <v>12</v>
      </c>
      <c r="R2" s="49" t="s">
        <v>13</v>
      </c>
      <c r="S2" s="48" t="s">
        <v>14</v>
      </c>
      <c r="T2" s="4"/>
      <c r="U2" s="77" t="s">
        <v>41</v>
      </c>
      <c r="V2" s="77" t="s">
        <v>43</v>
      </c>
      <c r="W2" s="77" t="s">
        <v>42</v>
      </c>
    </row>
    <row r="3" spans="2:23" s="3" customFormat="1" ht="6.95" customHeight="1" x14ac:dyDescent="0.25">
      <c r="B3" s="17" t="s">
        <v>15</v>
      </c>
      <c r="H3" s="4"/>
      <c r="I3" s="63"/>
      <c r="J3" s="19"/>
      <c r="K3" s="19"/>
      <c r="L3" s="20"/>
      <c r="M3" s="42"/>
      <c r="N3" s="43"/>
      <c r="O3" s="42"/>
      <c r="P3" s="42"/>
      <c r="Q3" s="48"/>
      <c r="R3" s="49"/>
      <c r="S3" s="48"/>
      <c r="T3" s="4"/>
      <c r="U3" s="77"/>
      <c r="V3" s="77"/>
      <c r="W3" s="77"/>
    </row>
    <row r="4" spans="2:23" x14ac:dyDescent="0.25">
      <c r="B4" s="85" t="s">
        <v>61</v>
      </c>
      <c r="C4" s="67" t="s">
        <v>49</v>
      </c>
      <c r="D4" s="87"/>
      <c r="E4" s="37">
        <v>0</v>
      </c>
      <c r="F4" s="7">
        <f>VLOOKUP($C$4, 'Home Consumption Data'!O:AR,E4+7,FALSE)</f>
        <v>0.6</v>
      </c>
      <c r="G4" s="12">
        <v>0</v>
      </c>
      <c r="H4" s="5">
        <f t="shared" ref="H4:H27" si="0">MIN($G4*$C$6,$C$7)</f>
        <v>0</v>
      </c>
      <c r="I4" s="62" t="str">
        <f>'Home Consumption Data'!D5</f>
        <v xml:space="preserve"> </v>
      </c>
      <c r="J4" s="21">
        <f t="shared" ref="J4:J5" si="1">IF($I4="FC",MIN($C$12, ($C$8-$L3)),IF($I4="FD",0,IF($C$8="DC",MIN(MAX(MIN($G4*$C$6-$C$7,$C$6-$C$7)-$F4, 0)+MAX($H4-$F4, 0),$C$9-$L3,$C$12),MIN(MAX($H4-$F4, 0),$C$9-$L3,$C$12))))</f>
        <v>0</v>
      </c>
      <c r="K4" s="21">
        <f t="shared" ref="K4" si="2">IF($I4="FD",-MIN(MAX(MAX($C$7-$H4,0),0),L3*(1-$C$11),$C$13),-MIN(MAX(F4-H4,0),L3*(1-$C$11),$C$13))</f>
        <v>0</v>
      </c>
      <c r="L4" s="21">
        <v>0</v>
      </c>
      <c r="M4" s="53">
        <f>MAX(F4-H4+K4,0)</f>
        <v>0.6</v>
      </c>
      <c r="N4" s="44">
        <f>'Home Consumption Data'!E5</f>
        <v>0.33729999999999999</v>
      </c>
      <c r="O4" s="53"/>
      <c r="P4" s="54">
        <f t="shared" ref="P4:P27" si="3">M4*N4</f>
        <v>0.20237999999999998</v>
      </c>
      <c r="Q4" s="50">
        <f t="shared" ref="Q4:Q27" si="4">MAX($H4-$F4-$K4-$J4, 0)</f>
        <v>0</v>
      </c>
      <c r="R4" s="51">
        <f>'Home Consumption Data'!F5</f>
        <v>0.23860000000000001</v>
      </c>
      <c r="S4" s="52">
        <f t="shared" ref="S4:S27" si="5">$Q4*$R4</f>
        <v>0</v>
      </c>
      <c r="U4" s="78">
        <f t="shared" ref="U4:U27" si="6">F4</f>
        <v>0.6</v>
      </c>
      <c r="V4" s="78">
        <f>Data!$C$2</f>
        <v>0.35</v>
      </c>
      <c r="W4" s="78">
        <f t="shared" ref="W4:W27" si="7">V4*U4</f>
        <v>0.21</v>
      </c>
    </row>
    <row r="5" spans="2:23" x14ac:dyDescent="0.25">
      <c r="B5" s="86" t="s">
        <v>69</v>
      </c>
      <c r="C5" s="89">
        <v>9</v>
      </c>
      <c r="D5" s="88">
        <f>VLOOKUP($C$4, 'Home Consumption Data'!O:T,5,FALSE)</f>
        <v>0.37050185573664679</v>
      </c>
      <c r="E5" s="37">
        <v>1</v>
      </c>
      <c r="F5" s="7">
        <f>VLOOKUP($C$4, 'Home Consumption Data'!O:AR,E5+7,FALSE)</f>
        <v>0.4</v>
      </c>
      <c r="G5" s="12">
        <v>0</v>
      </c>
      <c r="H5" s="5">
        <f t="shared" si="0"/>
        <v>0</v>
      </c>
      <c r="I5" s="62" t="str">
        <f>'Home Consumption Data'!D6</f>
        <v xml:space="preserve"> </v>
      </c>
      <c r="J5" s="21">
        <f t="shared" si="1"/>
        <v>0</v>
      </c>
      <c r="K5" s="21">
        <f t="shared" ref="K5:K6" si="8">IF($I5="FD",-MIN(MAX(MAX($C$7-$H5,0),0),L4*(1-$C$11),$C$13),IF($I5="FC", -MIN(0,L4*(1-$C$11),$C$13), -MIN(MAX(F5-H5,0),L4*(1-$C$11),$C$13)))</f>
        <v>0</v>
      </c>
      <c r="L5" s="21">
        <f>MIN(L4+J5*(1-$C$10)+K5/(1-$C$11),$C$9)</f>
        <v>0</v>
      </c>
      <c r="M5" s="53">
        <f>MAX(F5-H5+K5,0)</f>
        <v>0.4</v>
      </c>
      <c r="N5" s="44">
        <f>'Home Consumption Data'!E6</f>
        <v>0.33729999999999999</v>
      </c>
      <c r="O5" s="53"/>
      <c r="P5" s="54">
        <f t="shared" si="3"/>
        <v>0.13492000000000001</v>
      </c>
      <c r="Q5" s="50">
        <f t="shared" si="4"/>
        <v>0</v>
      </c>
      <c r="R5" s="51">
        <f>'Home Consumption Data'!F6</f>
        <v>0.23860000000000001</v>
      </c>
      <c r="S5" s="52">
        <f t="shared" si="5"/>
        <v>0</v>
      </c>
      <c r="U5" s="78">
        <f t="shared" si="6"/>
        <v>0.4</v>
      </c>
      <c r="V5" s="78">
        <f>V4</f>
        <v>0.35</v>
      </c>
      <c r="W5" s="78">
        <f t="shared" si="7"/>
        <v>0.13999999999999999</v>
      </c>
    </row>
    <row r="6" spans="2:23" x14ac:dyDescent="0.25">
      <c r="B6" s="32" t="s">
        <v>16</v>
      </c>
      <c r="C6" s="26">
        <f>+C5*D5</f>
        <v>3.3345167016298212</v>
      </c>
      <c r="D6" s="33" t="s">
        <v>17</v>
      </c>
      <c r="E6" s="37">
        <v>2</v>
      </c>
      <c r="F6" s="7">
        <f>VLOOKUP($C$4, 'Home Consumption Data'!O:AR,E6+7,FALSE)</f>
        <v>0.4</v>
      </c>
      <c r="G6" s="12">
        <v>0</v>
      </c>
      <c r="H6" s="5">
        <f t="shared" si="0"/>
        <v>0</v>
      </c>
      <c r="I6" s="64" t="str">
        <f>'Home Consumption Data'!D7</f>
        <v>FC</v>
      </c>
      <c r="J6" s="61">
        <f>IF($I6="FC",MIN($C$12, ($C$8-$L5)),IF($I6="FD",0,IF($C$8="DC",MIN(MAX(MIN($G6*$C$6-$C$7,$C$6-$C$7)-$F6, 0)+MAX($H6-$F6, 0),$C$9-$L5,$C$12),MIN(MAX($H6-$F6, 0),$C$9-$L5,$C$12))))</f>
        <v>3.6</v>
      </c>
      <c r="K6" s="61">
        <f t="shared" si="8"/>
        <v>0</v>
      </c>
      <c r="L6" s="61">
        <f t="shared" ref="L6:L27" si="9">MIN(L5+J6*(1-$C$10)+K6/(1-$C$11),$C$9)</f>
        <v>3.6</v>
      </c>
      <c r="M6" s="55">
        <f>MAX(F6-H6+K6+J6,0)</f>
        <v>4</v>
      </c>
      <c r="N6" s="56">
        <f>'Home Consumption Data'!E7</f>
        <v>0.2024</v>
      </c>
      <c r="O6" s="55"/>
      <c r="P6" s="57">
        <f t="shared" si="3"/>
        <v>0.80959999999999999</v>
      </c>
      <c r="Q6" s="58">
        <f t="shared" si="4"/>
        <v>0</v>
      </c>
      <c r="R6" s="59">
        <f>'Home Consumption Data'!F7</f>
        <v>9.7000000000000003E-2</v>
      </c>
      <c r="S6" s="60">
        <f t="shared" si="5"/>
        <v>0</v>
      </c>
      <c r="U6" s="78">
        <f t="shared" si="6"/>
        <v>0.4</v>
      </c>
      <c r="V6" s="78">
        <f t="shared" ref="V6:V27" si="10">V5</f>
        <v>0.35</v>
      </c>
      <c r="W6" s="78">
        <f t="shared" si="7"/>
        <v>0.13999999999999999</v>
      </c>
    </row>
    <row r="7" spans="2:23" ht="15" customHeight="1" x14ac:dyDescent="0.25">
      <c r="B7" s="34" t="s">
        <v>19</v>
      </c>
      <c r="C7" s="7">
        <v>10</v>
      </c>
      <c r="D7" s="66" t="s">
        <v>17</v>
      </c>
      <c r="E7" s="37">
        <v>3</v>
      </c>
      <c r="F7" s="7">
        <f>VLOOKUP($C$4, 'Home Consumption Data'!O:AR,E7+7,FALSE)</f>
        <v>1.5</v>
      </c>
      <c r="G7" s="12">
        <v>0</v>
      </c>
      <c r="H7" s="5">
        <f t="shared" si="0"/>
        <v>0</v>
      </c>
      <c r="I7" s="64" t="str">
        <f>'Home Consumption Data'!D8</f>
        <v>FC</v>
      </c>
      <c r="J7" s="61">
        <f t="shared" ref="J7:J27" si="11">IF($I7="FC",MIN($C$12, ($C$8-$L6)),IF($I7="FD",0,IF($C$8="DC",MIN(MAX(MIN($G7*$C$6-$C$7,$C$6-$C$7)-$F7, 0)+MAX($H7-$F7, 0),$C$9-$L6,$C$12),MIN(MAX($H7-$F7, 0),$C$9-$L6,$C$12))))</f>
        <v>3.6</v>
      </c>
      <c r="K7" s="61">
        <f>IF($I7="FD",-MIN(MAX(MAX($C$7-$H7,0),0),L6*(1-$C$11),$C$13),IF($I7="FC", -MIN(0,L6*(1-$C$11),$C$13), -MIN(MAX(F7-H7,0),L6*(1-$C$11),$C$13)))</f>
        <v>0</v>
      </c>
      <c r="L7" s="61">
        <f t="shared" si="9"/>
        <v>7.2</v>
      </c>
      <c r="M7" s="55">
        <f>MAX(F7-H7+K7+J7,0)</f>
        <v>5.0999999999999996</v>
      </c>
      <c r="N7" s="56">
        <f>'Home Consumption Data'!E8</f>
        <v>0.2024</v>
      </c>
      <c r="O7" s="55"/>
      <c r="P7" s="57">
        <f t="shared" si="3"/>
        <v>1.0322399999999998</v>
      </c>
      <c r="Q7" s="58">
        <f t="shared" si="4"/>
        <v>0</v>
      </c>
      <c r="R7" s="59">
        <f>'Home Consumption Data'!F8</f>
        <v>9.7000000000000003E-2</v>
      </c>
      <c r="S7" s="60">
        <f t="shared" si="5"/>
        <v>0</v>
      </c>
      <c r="T7" t="s">
        <v>20</v>
      </c>
      <c r="U7" s="78">
        <f t="shared" si="6"/>
        <v>1.5</v>
      </c>
      <c r="V7" s="78">
        <f t="shared" si="10"/>
        <v>0.35</v>
      </c>
      <c r="W7" s="78">
        <f t="shared" si="7"/>
        <v>0.52499999999999991</v>
      </c>
    </row>
    <row r="8" spans="2:23" x14ac:dyDescent="0.25">
      <c r="B8" s="23" t="s">
        <v>75</v>
      </c>
      <c r="C8" s="67">
        <f>C9*VLOOKUP(C4, 'Home Consumption Data'!O:P, 2, FALSE)</f>
        <v>10</v>
      </c>
      <c r="D8" s="99" t="s">
        <v>17</v>
      </c>
      <c r="E8" s="37">
        <v>4</v>
      </c>
      <c r="F8" s="7">
        <f>VLOOKUP($C$4, 'Home Consumption Data'!O:AR,E8+7,FALSE)</f>
        <v>0.4</v>
      </c>
      <c r="G8" s="12">
        <v>0</v>
      </c>
      <c r="H8" s="5">
        <f t="shared" si="0"/>
        <v>0</v>
      </c>
      <c r="I8" s="64" t="str">
        <f>'Home Consumption Data'!D9</f>
        <v>FC</v>
      </c>
      <c r="J8" s="61">
        <f t="shared" si="11"/>
        <v>2.8</v>
      </c>
      <c r="K8" s="61">
        <f t="shared" ref="K8:K27" si="12">IF($I8="FD",-MIN(MAX(MAX($C$7-$H8,0),0),L7*(1-$C$11),$C$13),IF($I8="FC", -MIN(0,L7*(1-$C$11),$C$13), -MIN(MAX(F8-H8,0),L7*(1-$C$11),$C$13)))</f>
        <v>0</v>
      </c>
      <c r="L8" s="61">
        <f t="shared" si="9"/>
        <v>10</v>
      </c>
      <c r="M8" s="55">
        <f t="shared" ref="M8" si="13">MAX(F8-H8+K8+J8,0)</f>
        <v>3.1999999999999997</v>
      </c>
      <c r="N8" s="56">
        <f>'Home Consumption Data'!E9</f>
        <v>0.2024</v>
      </c>
      <c r="O8" s="55"/>
      <c r="P8" s="57">
        <f t="shared" si="3"/>
        <v>0.64767999999999992</v>
      </c>
      <c r="Q8" s="58">
        <f t="shared" si="4"/>
        <v>0</v>
      </c>
      <c r="R8" s="59">
        <f>'Home Consumption Data'!F9</f>
        <v>9.7000000000000003E-2</v>
      </c>
      <c r="S8" s="60">
        <f t="shared" si="5"/>
        <v>0</v>
      </c>
      <c r="U8" s="78">
        <f t="shared" si="6"/>
        <v>0.4</v>
      </c>
      <c r="V8" s="78">
        <f t="shared" si="10"/>
        <v>0.35</v>
      </c>
      <c r="W8" s="78">
        <f t="shared" si="7"/>
        <v>0.13999999999999999</v>
      </c>
    </row>
    <row r="9" spans="2:23" x14ac:dyDescent="0.25">
      <c r="B9" s="23" t="s">
        <v>21</v>
      </c>
      <c r="C9" s="7">
        <v>10</v>
      </c>
      <c r="D9" s="29" t="s">
        <v>22</v>
      </c>
      <c r="E9" s="37">
        <v>5</v>
      </c>
      <c r="F9" s="7">
        <f>VLOOKUP($C$4, 'Home Consumption Data'!O:AR,E9+7,FALSE)</f>
        <v>0.4</v>
      </c>
      <c r="G9" s="12">
        <v>0</v>
      </c>
      <c r="H9" s="5">
        <f t="shared" si="0"/>
        <v>0</v>
      </c>
      <c r="I9" s="62" t="str">
        <f>'Home Consumption Data'!D10</f>
        <v xml:space="preserve"> </v>
      </c>
      <c r="J9" s="21">
        <f t="shared" si="11"/>
        <v>0</v>
      </c>
      <c r="K9" s="21">
        <f t="shared" si="12"/>
        <v>-0.4</v>
      </c>
      <c r="L9" s="21">
        <f t="shared" si="9"/>
        <v>9.5876288659793811</v>
      </c>
      <c r="M9" s="53">
        <f t="shared" ref="M9:M27" si="14">MAX(F9-H9+K9,0)</f>
        <v>0</v>
      </c>
      <c r="N9" s="44">
        <f>'Home Consumption Data'!E10</f>
        <v>0.33729999999999999</v>
      </c>
      <c r="O9" s="53"/>
      <c r="P9" s="54">
        <f t="shared" si="3"/>
        <v>0</v>
      </c>
      <c r="Q9" s="50">
        <f t="shared" si="4"/>
        <v>0</v>
      </c>
      <c r="R9" s="51">
        <f>'Home Consumption Data'!F10</f>
        <v>0.23860000000000001</v>
      </c>
      <c r="S9" s="52">
        <f t="shared" si="5"/>
        <v>0</v>
      </c>
      <c r="U9" s="78">
        <f t="shared" si="6"/>
        <v>0.4</v>
      </c>
      <c r="V9" s="78">
        <f t="shared" si="10"/>
        <v>0.35</v>
      </c>
      <c r="W9" s="78">
        <f t="shared" si="7"/>
        <v>0.13999999999999999</v>
      </c>
    </row>
    <row r="10" spans="2:23" x14ac:dyDescent="0.25">
      <c r="B10" s="23" t="s">
        <v>23</v>
      </c>
      <c r="C10" s="27">
        <v>0</v>
      </c>
      <c r="D10" s="38" t="s">
        <v>24</v>
      </c>
      <c r="E10" s="37">
        <v>6</v>
      </c>
      <c r="F10" s="7">
        <f>VLOOKUP($C$4, 'Home Consumption Data'!O:AR,E10+7,FALSE)</f>
        <v>0.4</v>
      </c>
      <c r="G10" s="12">
        <v>0</v>
      </c>
      <c r="H10" s="5">
        <f t="shared" si="0"/>
        <v>0</v>
      </c>
      <c r="I10" s="62" t="str">
        <f>'Home Consumption Data'!D11</f>
        <v xml:space="preserve"> </v>
      </c>
      <c r="J10" s="21">
        <f t="shared" si="11"/>
        <v>0</v>
      </c>
      <c r="K10" s="21">
        <f t="shared" si="12"/>
        <v>-0.4</v>
      </c>
      <c r="L10" s="21">
        <f t="shared" si="9"/>
        <v>9.1752577319587623</v>
      </c>
      <c r="M10" s="53">
        <f t="shared" si="14"/>
        <v>0</v>
      </c>
      <c r="N10" s="44">
        <f>'Home Consumption Data'!E11</f>
        <v>0.33729999999999999</v>
      </c>
      <c r="O10" s="53"/>
      <c r="P10" s="54">
        <f t="shared" si="3"/>
        <v>0</v>
      </c>
      <c r="Q10" s="50">
        <f t="shared" si="4"/>
        <v>0</v>
      </c>
      <c r="R10" s="51">
        <f>'Home Consumption Data'!F11</f>
        <v>0.23860000000000001</v>
      </c>
      <c r="S10" s="52">
        <f t="shared" si="5"/>
        <v>0</v>
      </c>
      <c r="U10" s="78">
        <f t="shared" si="6"/>
        <v>0.4</v>
      </c>
      <c r="V10" s="78">
        <f t="shared" si="10"/>
        <v>0.35</v>
      </c>
      <c r="W10" s="78">
        <f t="shared" si="7"/>
        <v>0.13999999999999999</v>
      </c>
    </row>
    <row r="11" spans="2:23" x14ac:dyDescent="0.25">
      <c r="B11" s="23" t="s">
        <v>25</v>
      </c>
      <c r="C11" s="27">
        <v>0.03</v>
      </c>
      <c r="D11" s="38" t="s">
        <v>24</v>
      </c>
      <c r="E11" s="37">
        <v>7</v>
      </c>
      <c r="F11" s="7">
        <f>VLOOKUP($C$4, 'Home Consumption Data'!O:AR,E11+7,FALSE)</f>
        <v>0.6</v>
      </c>
      <c r="G11" s="12">
        <v>0.17142857142857143</v>
      </c>
      <c r="H11" s="5">
        <f t="shared" si="0"/>
        <v>0.57163143456511223</v>
      </c>
      <c r="I11" s="62" t="str">
        <f>'Home Consumption Data'!D12</f>
        <v xml:space="preserve"> </v>
      </c>
      <c r="J11" s="21">
        <f t="shared" si="11"/>
        <v>0</v>
      </c>
      <c r="K11" s="21">
        <f t="shared" si="12"/>
        <v>-2.8368565434887749E-2</v>
      </c>
      <c r="L11" s="21">
        <f t="shared" si="9"/>
        <v>9.1460117882114549</v>
      </c>
      <c r="M11" s="53">
        <f t="shared" si="14"/>
        <v>0</v>
      </c>
      <c r="N11" s="44">
        <f>'Home Consumption Data'!E12</f>
        <v>0.33729999999999999</v>
      </c>
      <c r="O11" s="53"/>
      <c r="P11" s="54">
        <f t="shared" si="3"/>
        <v>0</v>
      </c>
      <c r="Q11" s="50">
        <f t="shared" si="4"/>
        <v>0</v>
      </c>
      <c r="R11" s="51">
        <f>'Home Consumption Data'!F12</f>
        <v>0.23860000000000001</v>
      </c>
      <c r="S11" s="52">
        <f t="shared" si="5"/>
        <v>0</v>
      </c>
      <c r="U11" s="78">
        <f t="shared" si="6"/>
        <v>0.6</v>
      </c>
      <c r="V11" s="78">
        <f t="shared" si="10"/>
        <v>0.35</v>
      </c>
      <c r="W11" s="78">
        <f t="shared" si="7"/>
        <v>0.21</v>
      </c>
    </row>
    <row r="12" spans="2:23" x14ac:dyDescent="0.25">
      <c r="B12" s="23" t="s">
        <v>26</v>
      </c>
      <c r="C12" s="14">
        <f>IF(C9=10, 3.6, 7.2)</f>
        <v>3.6</v>
      </c>
      <c r="D12" s="30" t="s">
        <v>17</v>
      </c>
      <c r="E12" s="37">
        <v>8</v>
      </c>
      <c r="F12" s="7">
        <f>VLOOKUP($C$4, 'Home Consumption Data'!O:AR,E12+7,FALSE)</f>
        <v>0.6</v>
      </c>
      <c r="G12" s="12">
        <v>0.39999999999999997</v>
      </c>
      <c r="H12" s="5">
        <f t="shared" si="0"/>
        <v>1.3338066806519284</v>
      </c>
      <c r="I12" s="62" t="str">
        <f>'Home Consumption Data'!D13</f>
        <v xml:space="preserve"> </v>
      </c>
      <c r="J12" s="21">
        <f t="shared" si="11"/>
        <v>0.73380668065192844</v>
      </c>
      <c r="K12" s="21">
        <f t="shared" si="12"/>
        <v>0</v>
      </c>
      <c r="L12" s="21">
        <f t="shared" si="9"/>
        <v>9.8798184688633839</v>
      </c>
      <c r="M12" s="53">
        <f t="shared" si="14"/>
        <v>0</v>
      </c>
      <c r="N12" s="44">
        <f>'Home Consumption Data'!E13</f>
        <v>0.33729999999999999</v>
      </c>
      <c r="O12" s="53"/>
      <c r="P12" s="54">
        <f t="shared" si="3"/>
        <v>0</v>
      </c>
      <c r="Q12" s="50">
        <f t="shared" si="4"/>
        <v>0</v>
      </c>
      <c r="R12" s="51">
        <f>'Home Consumption Data'!F13</f>
        <v>0.23860000000000001</v>
      </c>
      <c r="S12" s="52">
        <f t="shared" si="5"/>
        <v>0</v>
      </c>
      <c r="U12" s="78">
        <f t="shared" si="6"/>
        <v>0.6</v>
      </c>
      <c r="V12" s="78">
        <f t="shared" si="10"/>
        <v>0.35</v>
      </c>
      <c r="W12" s="78">
        <f t="shared" si="7"/>
        <v>0.21</v>
      </c>
    </row>
    <row r="13" spans="2:23" x14ac:dyDescent="0.25">
      <c r="B13" s="24" t="s">
        <v>27</v>
      </c>
      <c r="C13" s="28">
        <f>C9/2</f>
        <v>5</v>
      </c>
      <c r="D13" s="31" t="s">
        <v>17</v>
      </c>
      <c r="E13" s="37">
        <v>9</v>
      </c>
      <c r="F13" s="7">
        <f>VLOOKUP($C$4, 'Home Consumption Data'!O:AR,E13+7,FALSE)</f>
        <v>1</v>
      </c>
      <c r="G13" s="12">
        <v>0.62857142857142867</v>
      </c>
      <c r="H13" s="5">
        <f t="shared" si="0"/>
        <v>2.0959819267387449</v>
      </c>
      <c r="I13" s="62" t="str">
        <f>'Home Consumption Data'!D14</f>
        <v xml:space="preserve"> </v>
      </c>
      <c r="J13" s="21">
        <f t="shared" si="11"/>
        <v>0.12018153113661612</v>
      </c>
      <c r="K13" s="21">
        <f t="shared" si="12"/>
        <v>0</v>
      </c>
      <c r="L13" s="21">
        <f t="shared" si="9"/>
        <v>10</v>
      </c>
      <c r="M13" s="53">
        <f t="shared" si="14"/>
        <v>0</v>
      </c>
      <c r="N13" s="44">
        <f>'Home Consumption Data'!E14</f>
        <v>0.33729999999999999</v>
      </c>
      <c r="O13" s="53"/>
      <c r="P13" s="54">
        <f t="shared" si="3"/>
        <v>0</v>
      </c>
      <c r="Q13" s="50">
        <f t="shared" si="4"/>
        <v>0.97580039560212883</v>
      </c>
      <c r="R13" s="51">
        <f>'Home Consumption Data'!F14</f>
        <v>0.23860000000000001</v>
      </c>
      <c r="S13" s="52">
        <f t="shared" si="5"/>
        <v>0.23282597439066793</v>
      </c>
      <c r="U13" s="78">
        <f t="shared" si="6"/>
        <v>1</v>
      </c>
      <c r="V13" s="78">
        <f t="shared" si="10"/>
        <v>0.35</v>
      </c>
      <c r="W13" s="78">
        <f t="shared" si="7"/>
        <v>0.35</v>
      </c>
    </row>
    <row r="14" spans="2:23" x14ac:dyDescent="0.25">
      <c r="E14" s="37">
        <v>10</v>
      </c>
      <c r="F14" s="7">
        <f>VLOOKUP($C$4, 'Home Consumption Data'!O:AR,E14+7,FALSE)</f>
        <v>2</v>
      </c>
      <c r="G14" s="12">
        <v>0.82857142857142851</v>
      </c>
      <c r="H14" s="5">
        <f t="shared" si="0"/>
        <v>2.7628852670647088</v>
      </c>
      <c r="I14" s="62" t="str">
        <f>'Home Consumption Data'!D15</f>
        <v xml:space="preserve"> </v>
      </c>
      <c r="J14" s="21">
        <f t="shared" si="11"/>
        <v>0</v>
      </c>
      <c r="K14" s="21">
        <f t="shared" si="12"/>
        <v>0</v>
      </c>
      <c r="L14" s="21">
        <f t="shared" si="9"/>
        <v>10</v>
      </c>
      <c r="M14" s="53">
        <f t="shared" si="14"/>
        <v>0</v>
      </c>
      <c r="N14" s="44">
        <f>'Home Consumption Data'!E15</f>
        <v>0.33729999999999999</v>
      </c>
      <c r="O14" s="53"/>
      <c r="P14" s="54">
        <f t="shared" si="3"/>
        <v>0</v>
      </c>
      <c r="Q14" s="50">
        <f t="shared" si="4"/>
        <v>0.76288526706470883</v>
      </c>
      <c r="R14" s="51">
        <f>'Home Consumption Data'!F15</f>
        <v>0.23860000000000001</v>
      </c>
      <c r="S14" s="52">
        <f t="shared" si="5"/>
        <v>0.18202442472163954</v>
      </c>
      <c r="U14" s="78">
        <f t="shared" si="6"/>
        <v>2</v>
      </c>
      <c r="V14" s="78">
        <f t="shared" si="10"/>
        <v>0.35</v>
      </c>
      <c r="W14" s="78">
        <f t="shared" si="7"/>
        <v>0.7</v>
      </c>
    </row>
    <row r="15" spans="2:23" x14ac:dyDescent="0.25">
      <c r="B15" s="25" t="s">
        <v>28</v>
      </c>
      <c r="C15" s="14"/>
      <c r="E15" s="37">
        <v>11</v>
      </c>
      <c r="F15" s="7">
        <f>VLOOKUP($C$4, 'Home Consumption Data'!O:AR,E15+7,FALSE)</f>
        <v>2</v>
      </c>
      <c r="G15" s="12">
        <v>0.91428571428571437</v>
      </c>
      <c r="H15" s="5">
        <f t="shared" si="0"/>
        <v>3.0487009843472652</v>
      </c>
      <c r="I15" s="62" t="str">
        <f>'Home Consumption Data'!D16</f>
        <v xml:space="preserve"> </v>
      </c>
      <c r="J15" s="21">
        <f t="shared" si="11"/>
        <v>0</v>
      </c>
      <c r="K15" s="21">
        <f t="shared" si="12"/>
        <v>0</v>
      </c>
      <c r="L15" s="21">
        <f t="shared" si="9"/>
        <v>10</v>
      </c>
      <c r="M15" s="53">
        <f t="shared" si="14"/>
        <v>0</v>
      </c>
      <c r="N15" s="44">
        <f>'Home Consumption Data'!E16</f>
        <v>0.33729999999999999</v>
      </c>
      <c r="O15" s="53"/>
      <c r="P15" s="54">
        <f t="shared" si="3"/>
        <v>0</v>
      </c>
      <c r="Q15" s="50">
        <f t="shared" si="4"/>
        <v>1.0487009843472652</v>
      </c>
      <c r="R15" s="51">
        <f>'Home Consumption Data'!F16</f>
        <v>0.23860000000000001</v>
      </c>
      <c r="S15" s="52">
        <f t="shared" si="5"/>
        <v>0.2502200548652575</v>
      </c>
      <c r="U15" s="78">
        <f t="shared" si="6"/>
        <v>2</v>
      </c>
      <c r="V15" s="78">
        <f t="shared" si="10"/>
        <v>0.35</v>
      </c>
      <c r="W15" s="78">
        <f t="shared" si="7"/>
        <v>0.7</v>
      </c>
    </row>
    <row r="16" spans="2:23" x14ac:dyDescent="0.25">
      <c r="B16" s="16" t="s">
        <v>29</v>
      </c>
      <c r="E16" s="37">
        <v>12</v>
      </c>
      <c r="F16" s="7">
        <f>VLOOKUP($C$4, 'Home Consumption Data'!O:AR,E16+7,FALSE)</f>
        <v>4</v>
      </c>
      <c r="G16" s="12">
        <v>1</v>
      </c>
      <c r="H16" s="5">
        <f t="shared" si="0"/>
        <v>3.3345167016298212</v>
      </c>
      <c r="I16" s="62" t="str">
        <f>'Home Consumption Data'!D17</f>
        <v xml:space="preserve"> </v>
      </c>
      <c r="J16" s="21">
        <f t="shared" si="11"/>
        <v>0</v>
      </c>
      <c r="K16" s="21">
        <f t="shared" si="12"/>
        <v>-0.66548329837017883</v>
      </c>
      <c r="L16" s="21">
        <f t="shared" si="9"/>
        <v>9.3139347439482698</v>
      </c>
      <c r="M16" s="53">
        <f t="shared" si="14"/>
        <v>0</v>
      </c>
      <c r="N16" s="44">
        <f>'Home Consumption Data'!E17</f>
        <v>0.33729999999999999</v>
      </c>
      <c r="O16" s="53"/>
      <c r="P16" s="54">
        <f t="shared" si="3"/>
        <v>0</v>
      </c>
      <c r="Q16" s="50">
        <f t="shared" si="4"/>
        <v>0</v>
      </c>
      <c r="R16" s="51">
        <f>'Home Consumption Data'!F17</f>
        <v>0.23860000000000001</v>
      </c>
      <c r="S16" s="52">
        <f t="shared" si="5"/>
        <v>0</v>
      </c>
      <c r="U16" s="78">
        <f t="shared" si="6"/>
        <v>4</v>
      </c>
      <c r="V16" s="78">
        <f t="shared" si="10"/>
        <v>0.35</v>
      </c>
      <c r="W16" s="78">
        <f t="shared" si="7"/>
        <v>1.4</v>
      </c>
    </row>
    <row r="17" spans="2:26" x14ac:dyDescent="0.25">
      <c r="B17" s="15" t="s">
        <v>30</v>
      </c>
      <c r="E17" s="37">
        <v>13</v>
      </c>
      <c r="F17" s="7">
        <f>VLOOKUP($C$4, 'Home Consumption Data'!O:AR,E17+7,FALSE)</f>
        <v>4</v>
      </c>
      <c r="G17" s="12">
        <v>0.91428571428571437</v>
      </c>
      <c r="H17" s="5">
        <f t="shared" si="0"/>
        <v>3.0487009843472652</v>
      </c>
      <c r="I17" s="62" t="str">
        <f>'Home Consumption Data'!D18</f>
        <v xml:space="preserve"> </v>
      </c>
      <c r="J17" s="21">
        <f t="shared" si="11"/>
        <v>0</v>
      </c>
      <c r="K17" s="21">
        <f t="shared" si="12"/>
        <v>-0.95129901565273478</v>
      </c>
      <c r="L17" s="21">
        <f t="shared" si="9"/>
        <v>8.3332141092547296</v>
      </c>
      <c r="M17" s="53">
        <f t="shared" si="14"/>
        <v>0</v>
      </c>
      <c r="N17" s="44">
        <f>'Home Consumption Data'!E18</f>
        <v>0.33729999999999999</v>
      </c>
      <c r="O17" s="53"/>
      <c r="P17" s="54">
        <f t="shared" si="3"/>
        <v>0</v>
      </c>
      <c r="Q17" s="50">
        <f t="shared" si="4"/>
        <v>0</v>
      </c>
      <c r="R17" s="51">
        <f>'Home Consumption Data'!F18</f>
        <v>0.23860000000000001</v>
      </c>
      <c r="S17" s="52">
        <f t="shared" si="5"/>
        <v>0</v>
      </c>
      <c r="U17" s="78">
        <f t="shared" si="6"/>
        <v>4</v>
      </c>
      <c r="V17" s="78">
        <f t="shared" si="10"/>
        <v>0.35</v>
      </c>
      <c r="W17" s="78">
        <f t="shared" si="7"/>
        <v>1.4</v>
      </c>
    </row>
    <row r="18" spans="2:26" x14ac:dyDescent="0.25">
      <c r="C18" s="18"/>
      <c r="D18" s="18"/>
      <c r="E18" s="37">
        <v>14</v>
      </c>
      <c r="F18" s="7">
        <f>VLOOKUP($C$4, 'Home Consumption Data'!O:AR,E18+7,FALSE)</f>
        <v>2</v>
      </c>
      <c r="G18" s="12">
        <v>0.8571428571428571</v>
      </c>
      <c r="H18" s="5">
        <f t="shared" si="0"/>
        <v>2.8581571728255608</v>
      </c>
      <c r="I18" s="62" t="str">
        <f>'Home Consumption Data'!D19</f>
        <v xml:space="preserve"> </v>
      </c>
      <c r="J18" s="21">
        <f t="shared" si="11"/>
        <v>0.85815717282556081</v>
      </c>
      <c r="K18" s="21">
        <f t="shared" si="12"/>
        <v>0</v>
      </c>
      <c r="L18" s="21">
        <f t="shared" si="9"/>
        <v>9.19137128208029</v>
      </c>
      <c r="M18" s="53">
        <f t="shared" si="14"/>
        <v>0</v>
      </c>
      <c r="N18" s="44">
        <f>'Home Consumption Data'!E19</f>
        <v>0.33729999999999999</v>
      </c>
      <c r="O18" s="53"/>
      <c r="P18" s="54">
        <f t="shared" si="3"/>
        <v>0</v>
      </c>
      <c r="Q18" s="50">
        <f t="shared" si="4"/>
        <v>0</v>
      </c>
      <c r="R18" s="51">
        <f>'Home Consumption Data'!F19</f>
        <v>0.23860000000000001</v>
      </c>
      <c r="S18" s="52">
        <f t="shared" si="5"/>
        <v>0</v>
      </c>
      <c r="U18" s="78">
        <f t="shared" si="6"/>
        <v>2</v>
      </c>
      <c r="V18" s="78">
        <f t="shared" si="10"/>
        <v>0.35</v>
      </c>
      <c r="W18" s="78">
        <f t="shared" si="7"/>
        <v>0.7</v>
      </c>
    </row>
    <row r="19" spans="2:26" x14ac:dyDescent="0.25">
      <c r="B19" s="16"/>
      <c r="E19" s="37">
        <v>15</v>
      </c>
      <c r="F19" s="7">
        <f>VLOOKUP($C$4, 'Home Consumption Data'!O:AR,E19+7,FALSE)</f>
        <v>1</v>
      </c>
      <c r="G19" s="12">
        <v>0.7142857142857143</v>
      </c>
      <c r="H19" s="5">
        <f t="shared" si="0"/>
        <v>2.3817976440213009</v>
      </c>
      <c r="I19" s="62" t="str">
        <f>'Home Consumption Data'!D20</f>
        <v xml:space="preserve"> </v>
      </c>
      <c r="J19" s="21">
        <f t="shared" si="11"/>
        <v>0.80862871791971003</v>
      </c>
      <c r="K19" s="21">
        <f t="shared" si="12"/>
        <v>0</v>
      </c>
      <c r="L19" s="21">
        <f t="shared" si="9"/>
        <v>10</v>
      </c>
      <c r="M19" s="53">
        <f t="shared" si="14"/>
        <v>0</v>
      </c>
      <c r="N19" s="44">
        <f>'Home Consumption Data'!E20</f>
        <v>0.33729999999999999</v>
      </c>
      <c r="O19" s="53"/>
      <c r="P19" s="54">
        <f t="shared" si="3"/>
        <v>0</v>
      </c>
      <c r="Q19" s="50">
        <f t="shared" si="4"/>
        <v>0.57316892610159087</v>
      </c>
      <c r="R19" s="51">
        <f>'Home Consumption Data'!F20</f>
        <v>0.23860000000000001</v>
      </c>
      <c r="S19" s="52">
        <f t="shared" si="5"/>
        <v>0.13675810576783959</v>
      </c>
      <c r="U19" s="78">
        <f t="shared" si="6"/>
        <v>1</v>
      </c>
      <c r="V19" s="78">
        <f t="shared" si="10"/>
        <v>0.35</v>
      </c>
      <c r="W19" s="78">
        <f t="shared" si="7"/>
        <v>0.35</v>
      </c>
    </row>
    <row r="20" spans="2:26" x14ac:dyDescent="0.25">
      <c r="B20" s="16"/>
      <c r="E20" s="37">
        <v>16</v>
      </c>
      <c r="F20" s="7">
        <f>VLOOKUP($C$4, 'Home Consumption Data'!O:AR,E20+7,FALSE)</f>
        <v>0.7</v>
      </c>
      <c r="G20" s="12">
        <v>0.34285714285714286</v>
      </c>
      <c r="H20" s="5">
        <f t="shared" si="0"/>
        <v>1.1432628691302245</v>
      </c>
      <c r="I20" s="64" t="str">
        <f>'Home Consumption Data'!D21</f>
        <v>FD</v>
      </c>
      <c r="J20" s="61">
        <f t="shared" si="11"/>
        <v>0</v>
      </c>
      <c r="K20" s="61">
        <f t="shared" si="12"/>
        <v>-5</v>
      </c>
      <c r="L20" s="61">
        <f t="shared" si="9"/>
        <v>4.8453608247422677</v>
      </c>
      <c r="M20" s="55">
        <f t="shared" si="14"/>
        <v>0</v>
      </c>
      <c r="N20" s="56">
        <f>'Home Consumption Data'!E21</f>
        <v>0.47220000000000001</v>
      </c>
      <c r="O20" s="55"/>
      <c r="P20" s="57">
        <f t="shared" si="3"/>
        <v>0</v>
      </c>
      <c r="Q20" s="58">
        <f t="shared" si="4"/>
        <v>5.4432628691302245</v>
      </c>
      <c r="R20" s="59">
        <f>'Home Consumption Data'!F21</f>
        <v>0.38030000000000003</v>
      </c>
      <c r="S20" s="60">
        <f t="shared" si="5"/>
        <v>2.0700728691302244</v>
      </c>
      <c r="U20" s="78">
        <f t="shared" si="6"/>
        <v>0.7</v>
      </c>
      <c r="V20" s="78">
        <f t="shared" si="10"/>
        <v>0.35</v>
      </c>
      <c r="W20" s="78">
        <f t="shared" si="7"/>
        <v>0.24499999999999997</v>
      </c>
    </row>
    <row r="21" spans="2:26" x14ac:dyDescent="0.25">
      <c r="E21" s="37">
        <v>17</v>
      </c>
      <c r="F21" s="7">
        <f>VLOOKUP($C$4, 'Home Consumption Data'!O:AR,E21+7,FALSE)</f>
        <v>2</v>
      </c>
      <c r="G21" s="12">
        <v>0.1142857142857143</v>
      </c>
      <c r="H21" s="5">
        <f t="shared" si="0"/>
        <v>0.38108762304340815</v>
      </c>
      <c r="I21" s="64" t="str">
        <f>'Home Consumption Data'!D22</f>
        <v>FD</v>
      </c>
      <c r="J21" s="61">
        <f t="shared" si="11"/>
        <v>0</v>
      </c>
      <c r="K21" s="61">
        <f t="shared" si="12"/>
        <v>-4.6999999999999993</v>
      </c>
      <c r="L21" s="61">
        <f t="shared" si="9"/>
        <v>0</v>
      </c>
      <c r="M21" s="55">
        <f t="shared" si="14"/>
        <v>0</v>
      </c>
      <c r="N21" s="56">
        <f>'Home Consumption Data'!E22</f>
        <v>0.47220000000000001</v>
      </c>
      <c r="O21" s="55"/>
      <c r="P21" s="57">
        <f t="shared" si="3"/>
        <v>0</v>
      </c>
      <c r="Q21" s="58">
        <f t="shared" si="4"/>
        <v>3.0810876230434072</v>
      </c>
      <c r="R21" s="59">
        <f>'Home Consumption Data'!F22</f>
        <v>0.38030000000000003</v>
      </c>
      <c r="S21" s="60">
        <f t="shared" si="5"/>
        <v>1.1717376230434078</v>
      </c>
      <c r="T21" t="s">
        <v>31</v>
      </c>
      <c r="U21" s="78">
        <f t="shared" si="6"/>
        <v>2</v>
      </c>
      <c r="V21" s="78">
        <f t="shared" si="10"/>
        <v>0.35</v>
      </c>
      <c r="W21" s="78">
        <f t="shared" si="7"/>
        <v>0.7</v>
      </c>
    </row>
    <row r="22" spans="2:26" x14ac:dyDescent="0.25">
      <c r="E22" s="37">
        <v>18</v>
      </c>
      <c r="F22" s="7">
        <f>VLOOKUP($C$4, 'Home Consumption Data'!O:AR,E22+7,FALSE)</f>
        <v>1</v>
      </c>
      <c r="G22" s="12">
        <v>0</v>
      </c>
      <c r="H22" s="5">
        <f t="shared" si="0"/>
        <v>0</v>
      </c>
      <c r="I22" s="64" t="str">
        <f>'Home Consumption Data'!D23</f>
        <v>FD</v>
      </c>
      <c r="J22" s="61">
        <f t="shared" si="11"/>
        <v>0</v>
      </c>
      <c r="K22" s="61">
        <f t="shared" si="12"/>
        <v>0</v>
      </c>
      <c r="L22" s="61">
        <f t="shared" si="9"/>
        <v>0</v>
      </c>
      <c r="M22" s="55">
        <f t="shared" si="14"/>
        <v>1</v>
      </c>
      <c r="N22" s="56">
        <f>'Home Consumption Data'!E23</f>
        <v>0.47220000000000001</v>
      </c>
      <c r="O22" s="55"/>
      <c r="P22" s="57">
        <f t="shared" si="3"/>
        <v>0.47220000000000001</v>
      </c>
      <c r="Q22" s="58">
        <f t="shared" si="4"/>
        <v>0</v>
      </c>
      <c r="R22" s="59">
        <f>'Home Consumption Data'!F23</f>
        <v>0.38030000000000003</v>
      </c>
      <c r="S22" s="60">
        <f t="shared" si="5"/>
        <v>0</v>
      </c>
      <c r="T22" s="39"/>
      <c r="U22" s="78">
        <f t="shared" si="6"/>
        <v>1</v>
      </c>
      <c r="V22" s="78">
        <f t="shared" si="10"/>
        <v>0.35</v>
      </c>
      <c r="W22" s="78">
        <f t="shared" si="7"/>
        <v>0.35</v>
      </c>
    </row>
    <row r="23" spans="2:26" x14ac:dyDescent="0.25">
      <c r="E23" s="37">
        <v>19</v>
      </c>
      <c r="F23" s="7">
        <f>VLOOKUP($C$4, 'Home Consumption Data'!O:AR,E23+7,FALSE)</f>
        <v>0.8</v>
      </c>
      <c r="G23" s="12">
        <v>0</v>
      </c>
      <c r="H23" s="5">
        <f t="shared" si="0"/>
        <v>0</v>
      </c>
      <c r="I23" s="62" t="str">
        <f>'Home Consumption Data'!D24</f>
        <v xml:space="preserve"> </v>
      </c>
      <c r="J23" s="21">
        <f t="shared" si="11"/>
        <v>0</v>
      </c>
      <c r="K23" s="21">
        <f t="shared" si="12"/>
        <v>0</v>
      </c>
      <c r="L23" s="21">
        <f t="shared" si="9"/>
        <v>0</v>
      </c>
      <c r="M23" s="53">
        <f t="shared" si="14"/>
        <v>0.8</v>
      </c>
      <c r="N23" s="44">
        <f>'Home Consumption Data'!E24</f>
        <v>0.33729999999999999</v>
      </c>
      <c r="O23" s="53"/>
      <c r="P23" s="54">
        <f t="shared" si="3"/>
        <v>0.26984000000000002</v>
      </c>
      <c r="Q23" s="50">
        <f t="shared" si="4"/>
        <v>0</v>
      </c>
      <c r="R23" s="51">
        <f>'Home Consumption Data'!F24</f>
        <v>0.23860000000000001</v>
      </c>
      <c r="S23" s="52">
        <f t="shared" si="5"/>
        <v>0</v>
      </c>
      <c r="T23" s="39" t="s">
        <v>32</v>
      </c>
      <c r="U23" s="78">
        <f t="shared" si="6"/>
        <v>0.8</v>
      </c>
      <c r="V23" s="78">
        <f t="shared" si="10"/>
        <v>0.35</v>
      </c>
      <c r="W23" s="78">
        <f t="shared" si="7"/>
        <v>0.27999999999999997</v>
      </c>
    </row>
    <row r="24" spans="2:26" x14ac:dyDescent="0.25">
      <c r="E24" s="37">
        <v>20</v>
      </c>
      <c r="F24" s="7">
        <f>VLOOKUP($C$4, 'Home Consumption Data'!O:AR,E24+7,FALSE)</f>
        <v>0.8</v>
      </c>
      <c r="G24" s="12">
        <v>0</v>
      </c>
      <c r="H24" s="5">
        <f t="shared" si="0"/>
        <v>0</v>
      </c>
      <c r="I24" s="62" t="str">
        <f>'Home Consumption Data'!D25</f>
        <v xml:space="preserve"> </v>
      </c>
      <c r="J24" s="21">
        <f t="shared" si="11"/>
        <v>0</v>
      </c>
      <c r="K24" s="21">
        <f t="shared" si="12"/>
        <v>0</v>
      </c>
      <c r="L24" s="21">
        <f t="shared" si="9"/>
        <v>0</v>
      </c>
      <c r="M24" s="53">
        <f t="shared" si="14"/>
        <v>0.8</v>
      </c>
      <c r="N24" s="44">
        <f>'Home Consumption Data'!E25</f>
        <v>0.33729999999999999</v>
      </c>
      <c r="O24" s="53"/>
      <c r="P24" s="54">
        <f t="shared" si="3"/>
        <v>0.26984000000000002</v>
      </c>
      <c r="Q24" s="50">
        <f t="shared" si="4"/>
        <v>0</v>
      </c>
      <c r="R24" s="51">
        <f>'Home Consumption Data'!F25</f>
        <v>0.23860000000000001</v>
      </c>
      <c r="S24" s="52">
        <f t="shared" si="5"/>
        <v>0</v>
      </c>
      <c r="T24" s="39" t="s">
        <v>33</v>
      </c>
      <c r="U24" s="78">
        <f t="shared" si="6"/>
        <v>0.8</v>
      </c>
      <c r="V24" s="78">
        <f t="shared" si="10"/>
        <v>0.35</v>
      </c>
      <c r="W24" s="78">
        <f t="shared" si="7"/>
        <v>0.27999999999999997</v>
      </c>
    </row>
    <row r="25" spans="2:26" x14ac:dyDescent="0.25">
      <c r="E25" s="37">
        <v>21</v>
      </c>
      <c r="F25" s="7">
        <f>VLOOKUP($C$4, 'Home Consumption Data'!O:AR,E25+7,FALSE)</f>
        <v>0.8</v>
      </c>
      <c r="G25" s="12">
        <v>0</v>
      </c>
      <c r="H25" s="5">
        <f t="shared" si="0"/>
        <v>0</v>
      </c>
      <c r="I25" s="62" t="str">
        <f>'Home Consumption Data'!D26</f>
        <v xml:space="preserve"> </v>
      </c>
      <c r="J25" s="21">
        <f t="shared" si="11"/>
        <v>0</v>
      </c>
      <c r="K25" s="21">
        <f t="shared" si="12"/>
        <v>0</v>
      </c>
      <c r="L25" s="21">
        <f t="shared" si="9"/>
        <v>0</v>
      </c>
      <c r="M25" s="53">
        <f t="shared" si="14"/>
        <v>0.8</v>
      </c>
      <c r="N25" s="44">
        <f>'Home Consumption Data'!E26</f>
        <v>0.33729999999999999</v>
      </c>
      <c r="O25" s="53"/>
      <c r="P25" s="54">
        <f t="shared" si="3"/>
        <v>0.26984000000000002</v>
      </c>
      <c r="Q25" s="50">
        <f t="shared" si="4"/>
        <v>0</v>
      </c>
      <c r="R25" s="51">
        <f>'Home Consumption Data'!F26</f>
        <v>0.23860000000000001</v>
      </c>
      <c r="S25" s="52">
        <f t="shared" si="5"/>
        <v>0</v>
      </c>
      <c r="T25" s="39" t="s">
        <v>34</v>
      </c>
      <c r="U25" s="78">
        <f t="shared" si="6"/>
        <v>0.8</v>
      </c>
      <c r="V25" s="78">
        <f t="shared" si="10"/>
        <v>0.35</v>
      </c>
      <c r="W25" s="78">
        <f t="shared" si="7"/>
        <v>0.27999999999999997</v>
      </c>
    </row>
    <row r="26" spans="2:26" x14ac:dyDescent="0.25">
      <c r="E26" s="37">
        <v>22</v>
      </c>
      <c r="F26" s="7">
        <f>VLOOKUP($C$4, 'Home Consumption Data'!O:AR,E26+7,FALSE)</f>
        <v>0.8</v>
      </c>
      <c r="G26" s="12">
        <v>0</v>
      </c>
      <c r="H26" s="5">
        <f t="shared" si="0"/>
        <v>0</v>
      </c>
      <c r="I26" s="62" t="str">
        <f>'Home Consumption Data'!D27</f>
        <v xml:space="preserve"> </v>
      </c>
      <c r="J26" s="21">
        <f t="shared" si="11"/>
        <v>0</v>
      </c>
      <c r="K26" s="21">
        <f t="shared" si="12"/>
        <v>0</v>
      </c>
      <c r="L26" s="21">
        <f t="shared" si="9"/>
        <v>0</v>
      </c>
      <c r="M26" s="53">
        <f t="shared" si="14"/>
        <v>0.8</v>
      </c>
      <c r="N26" s="44">
        <f>'Home Consumption Data'!E27</f>
        <v>0.33729999999999999</v>
      </c>
      <c r="O26" s="53"/>
      <c r="P26" s="54">
        <f t="shared" si="3"/>
        <v>0.26984000000000002</v>
      </c>
      <c r="Q26" s="50">
        <f t="shared" si="4"/>
        <v>0</v>
      </c>
      <c r="R26" s="51">
        <f>'Home Consumption Data'!F27</f>
        <v>0.23860000000000001</v>
      </c>
      <c r="S26" s="52">
        <f t="shared" si="5"/>
        <v>0</v>
      </c>
      <c r="T26" s="35" t="s">
        <v>35</v>
      </c>
      <c r="U26" s="78">
        <f t="shared" si="6"/>
        <v>0.8</v>
      </c>
      <c r="V26" s="78">
        <f t="shared" si="10"/>
        <v>0.35</v>
      </c>
      <c r="W26" s="78">
        <f t="shared" si="7"/>
        <v>0.27999999999999997</v>
      </c>
    </row>
    <row r="27" spans="2:26" x14ac:dyDescent="0.25">
      <c r="E27" s="37">
        <v>23</v>
      </c>
      <c r="F27" s="7">
        <f>VLOOKUP($C$4, 'Home Consumption Data'!O:AR,E27+7,FALSE)</f>
        <v>0.8</v>
      </c>
      <c r="G27" s="12">
        <v>0</v>
      </c>
      <c r="H27" s="5">
        <f t="shared" si="0"/>
        <v>0</v>
      </c>
      <c r="I27" s="62" t="str">
        <f>'Home Consumption Data'!D28</f>
        <v xml:space="preserve"> </v>
      </c>
      <c r="J27" s="21">
        <f t="shared" si="11"/>
        <v>0</v>
      </c>
      <c r="K27" s="21">
        <f t="shared" si="12"/>
        <v>0</v>
      </c>
      <c r="L27" s="21">
        <f t="shared" si="9"/>
        <v>0</v>
      </c>
      <c r="M27" s="45">
        <f t="shared" si="14"/>
        <v>0.8</v>
      </c>
      <c r="N27" s="46">
        <f>'Home Consumption Data'!E28</f>
        <v>0.33729999999999999</v>
      </c>
      <c r="O27" s="45"/>
      <c r="P27" s="47">
        <f t="shared" si="3"/>
        <v>0.26984000000000002</v>
      </c>
      <c r="Q27" s="50">
        <f t="shared" si="4"/>
        <v>0</v>
      </c>
      <c r="R27" s="51">
        <f>'Home Consumption Data'!F28</f>
        <v>0.23860000000000001</v>
      </c>
      <c r="S27" s="52">
        <f t="shared" si="5"/>
        <v>0</v>
      </c>
      <c r="T27" s="35" t="s">
        <v>36</v>
      </c>
      <c r="U27" s="78">
        <f t="shared" si="6"/>
        <v>0.8</v>
      </c>
      <c r="V27" s="78">
        <f t="shared" si="10"/>
        <v>0.35</v>
      </c>
      <c r="W27" s="78">
        <f t="shared" si="7"/>
        <v>0.27999999999999997</v>
      </c>
    </row>
    <row r="28" spans="2:26" s="1" customFormat="1" x14ac:dyDescent="0.25">
      <c r="E28" s="8" t="s">
        <v>37</v>
      </c>
      <c r="F28" s="9">
        <f>SUM(F4:F27)</f>
        <v>29</v>
      </c>
      <c r="G28" s="13"/>
      <c r="H28" s="10">
        <f>SUM(H4:H27)</f>
        <v>22.960529288365343</v>
      </c>
      <c r="I28" s="65"/>
      <c r="J28" s="11">
        <f>SUM(J4:J27)</f>
        <v>12.520774102533816</v>
      </c>
      <c r="K28" s="11">
        <f>SUM(K4:K27)</f>
        <v>-12.145150879457802</v>
      </c>
      <c r="L28" s="9"/>
      <c r="M28" s="11">
        <f>SUM(M4:M27)</f>
        <v>18.3</v>
      </c>
      <c r="N28" s="41"/>
      <c r="O28" s="11"/>
      <c r="P28" s="22">
        <f>SUM(P4:P27)</f>
        <v>4.6482200000000002</v>
      </c>
      <c r="Q28" s="11">
        <f>SUM(Q4:Q27)</f>
        <v>11.884906065289325</v>
      </c>
      <c r="R28" s="41"/>
      <c r="S28" s="22">
        <f>SUM(S4:S27)</f>
        <v>4.0436390519190368</v>
      </c>
      <c r="T28" s="36">
        <f>P28-S28</f>
        <v>0.60458094808096341</v>
      </c>
      <c r="W28" s="9">
        <f>SUM(W4:W27) + 0.3</f>
        <v>10.449999999999996</v>
      </c>
    </row>
    <row r="29" spans="2:26" s="68" customFormat="1" ht="21" x14ac:dyDescent="0.35">
      <c r="E29" s="69"/>
      <c r="G29" s="70"/>
      <c r="H29" s="71"/>
      <c r="I29" s="72"/>
      <c r="J29" s="73"/>
      <c r="K29" s="73"/>
      <c r="L29" s="74" t="str">
        <f>IF($L$27 &gt; 0,"BATTERY CHARGE REMAINING AT END OF DAY","")</f>
        <v/>
      </c>
      <c r="M29" s="73"/>
      <c r="N29" s="75"/>
      <c r="O29" s="73"/>
      <c r="Q29" s="73"/>
      <c r="R29" s="75"/>
      <c r="V29" s="68" t="s">
        <v>44</v>
      </c>
      <c r="W29" s="79">
        <f>+W28-T28</f>
        <v>9.8454190519190323</v>
      </c>
    </row>
    <row r="31" spans="2:26" x14ac:dyDescent="0.25">
      <c r="P31" s="80"/>
      <c r="Q31" s="80"/>
    </row>
    <row r="32" spans="2:26" x14ac:dyDescent="0.25">
      <c r="P32" s="80"/>
      <c r="Z32" t="s">
        <v>68</v>
      </c>
    </row>
    <row r="37" spans="2:7" x14ac:dyDescent="0.25">
      <c r="B37" s="16" t="s">
        <v>38</v>
      </c>
    </row>
    <row r="38" spans="2:7" x14ac:dyDescent="0.25">
      <c r="B38" s="16" t="s">
        <v>39</v>
      </c>
      <c r="G38" s="12" t="s">
        <v>70</v>
      </c>
    </row>
    <row r="39" spans="2:7" x14ac:dyDescent="0.25">
      <c r="B39" s="16" t="s">
        <v>40</v>
      </c>
    </row>
  </sheetData>
  <hyperlinks>
    <hyperlink ref="B3" r:id="rId1" xr:uid="{513577B6-4087-4BD8-9D48-7E1635F1A91A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x F Z 3 V m H P 0 4 K m A A A A 9 g A A A B I A H A B D b 2 5 m a W c v U G F j a 2 F n Z S 5 4 b W w g o h g A K K A U A A A A A A A A A A A A A A A A A A A A A A A A A A A A h Y 8 x D o I w G I W v Q r r T l q K J I a U k O r h I Y m J i X J t S o R F + D C 2 W u z l 4 J K 8 g R l E 3 x / e 9 b 3 j v f r 3 x b G j q 4 K I 7 a 1 p I U Y Q p C j S o t j B Q p q h 3 x 3 C B M s G 3 U p 1 k q Y N R B p s M t k h R 5 d w 5 I c R 7 j 3 2 M 2 6 4 k j N K I H P L N T l W 6 k e g j m / 9 y a M A 6 C U o j w f e v M Y L h K J p j N o s x 5 W S C P D f w F d i 4 9 9 n + Q L 7 q a 9 d 3 W m g I 1 0 t O p s j J + 4 N 4 A F B L A w Q U A A I A C A D E V n d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F Z 3 V i i K R 7 g O A A A A E Q A A A B M A H A B G b 3 J t d W x h c y 9 T Z W N 0 a W 9 u M S 5 t I K I Y A C i g F A A A A A A A A A A A A A A A A A A A A A A A A A A A A C t O T S 7 J z M 9 T C I b Q h t Y A U E s B A i 0 A F A A C A A g A x F Z 3 V m H P 0 4 K m A A A A 9 g A A A B I A A A A A A A A A A A A A A A A A A A A A A E N v b m Z p Z y 9 Q Y W N r Y W d l L n h t b F B L A Q I t A B Q A A g A I A M R W d 1 Y P y u m r p A A A A O k A A A A T A A A A A A A A A A A A A A A A A P I A A A B b Q 2 9 u d G V u d F 9 U e X B l c 1 0 u e G 1 s U E s B A i 0 A F A A C A A g A x F Z 3 V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f W y N M A L a p A i 5 b C s O B 4 7 P I A A A A A A g A A A A A A E G Y A A A A B A A A g A A A A W z w a w 7 A h / S 4 l J Q M K C F z o n c W x N l u H B K y h 2 f y 1 H F o w C 5 4 A A A A A D o A A A A A C A A A g A A A A 1 F s d B z y J H n n p Q k 3 3 u g I / e / F R 0 7 P m n a Q 7 p V Q O Y k 4 X m V 5 Q A A A A O n 2 / 7 y o 1 b V 1 a K I Q J I X b V 3 B Q L K w a M D I c v L m X O f 3 j b 5 + 1 Q S w h B C h n U H G 3 J P v A w + E g 2 Q f V z 5 6 A U N f + g g b k I u p u w N q M j 5 E / j k k y Z K 6 u L E f 3 v M t F A A A A A n / w H 8 M V A N c x A t L G 0 8 / 6 z g c 9 N U m Y L 5 3 w K x t M 8 8 G G 9 p z 2 z x O 9 n P 4 K W F D h J C O c d n J f n t + V U e m I T 3 t J R 6 u F r Q 7 h D B g = = < / D a t a M a s h u p > 
</file>

<file path=customXml/itemProps1.xml><?xml version="1.0" encoding="utf-8"?>
<ds:datastoreItem xmlns:ds="http://schemas.openxmlformats.org/officeDocument/2006/customXml" ds:itemID="{3C928786-D808-4B16-B94D-CB782EA9154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ORIG</vt:lpstr>
      <vt:lpstr>Data</vt:lpstr>
      <vt:lpstr>Home Consumption Data</vt:lpstr>
      <vt:lpstr>Sheet2</vt:lpstr>
      <vt:lpstr>S1B</vt:lpstr>
      <vt:lpstr>S2B</vt:lpstr>
      <vt:lpstr>S3B</vt:lpstr>
      <vt:lpstr>S4B</vt:lpstr>
      <vt:lpstr>S5B</vt:lpstr>
      <vt:lpstr>S6B</vt:lpstr>
      <vt:lpstr>S7B</vt:lpstr>
      <vt:lpstr>S8B</vt:lpstr>
      <vt:lpstr>S9B</vt:lpstr>
      <vt:lpstr>S10B</vt:lpstr>
      <vt:lpstr>S11B</vt:lpstr>
      <vt:lpstr>S12B</vt:lpstr>
      <vt:lpstr>SN1B</vt:lpstr>
      <vt:lpstr>SN2B</vt:lpstr>
      <vt:lpstr>SN3B</vt:lpstr>
      <vt:lpstr>SN4B</vt:lpstr>
      <vt:lpstr>SN5B</vt:lpstr>
      <vt:lpstr>SN6B</vt:lpstr>
      <vt:lpstr>SN7B</vt:lpstr>
      <vt:lpstr>SN8B</vt:lpstr>
      <vt:lpstr>SN9B</vt:lpstr>
      <vt:lpstr>SN10B</vt:lpstr>
      <vt:lpstr>SN11B</vt:lpstr>
      <vt:lpstr>SN12B</vt:lpstr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  <vt:lpstr>S12</vt:lpstr>
      <vt:lpstr>SN1</vt:lpstr>
      <vt:lpstr>SN2</vt:lpstr>
      <vt:lpstr>SN3</vt:lpstr>
      <vt:lpstr>SN4</vt:lpstr>
      <vt:lpstr>SN5</vt:lpstr>
      <vt:lpstr>SN6</vt:lpstr>
      <vt:lpstr>SN7</vt:lpstr>
      <vt:lpstr>SN8</vt:lpstr>
      <vt:lpstr>SN9</vt:lpstr>
      <vt:lpstr>SN10</vt:lpstr>
      <vt:lpstr>SN11</vt:lpstr>
      <vt:lpstr>SN12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Does Solar</dc:creator>
  <cp:keywords/>
  <dc:description/>
  <cp:lastModifiedBy>Mark Abery</cp:lastModifiedBy>
  <cp:revision/>
  <dcterms:created xsi:type="dcterms:W3CDTF">2023-03-22T13:29:35Z</dcterms:created>
  <dcterms:modified xsi:type="dcterms:W3CDTF">2023-03-24T23:34:31Z</dcterms:modified>
  <cp:category/>
  <cp:contentStatus/>
</cp:coreProperties>
</file>