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ry/Desktop/"/>
    </mc:Choice>
  </mc:AlternateContent>
  <xr:revisionPtr revIDLastSave="0" documentId="13_ncr:1_{94276AF7-97F9-A949-8C7E-FA46033B6067}" xr6:coauthVersionLast="47" xr6:coauthVersionMax="47" xr10:uidLastSave="{00000000-0000-0000-0000-000000000000}"/>
  <bookViews>
    <workbookView xWindow="0" yWindow="500" windowWidth="28800" windowHeight="16360" xr2:uid="{8E21B5AD-6625-994D-A368-41239D2E2A00}"/>
  </bookViews>
  <sheets>
    <sheet name="Solar with Battery" sheetId="2" r:id="rId1"/>
    <sheet name="Home Consumption Data" sheetId="3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20" i="2"/>
  <c r="J21" i="2"/>
  <c r="J22" i="2"/>
  <c r="J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4" i="2"/>
  <c r="K5" i="2"/>
  <c r="K4" i="2"/>
  <c r="B28" i="3" l="1"/>
  <c r="H28" i="2" l="1"/>
  <c r="L5" i="2" l="1"/>
  <c r="Q5" i="2"/>
  <c r="S5" i="2" s="1"/>
  <c r="M5" i="2"/>
  <c r="K6" i="2" l="1"/>
  <c r="L6" i="2" s="1"/>
  <c r="K7" i="2" s="1"/>
  <c r="M6" i="2" l="1"/>
  <c r="Q6" i="2"/>
  <c r="S6" i="2" s="1"/>
  <c r="L7" i="2"/>
  <c r="K8" i="2" l="1"/>
  <c r="M7" i="2"/>
  <c r="Q7" i="2"/>
  <c r="S7" i="2" s="1"/>
  <c r="L8" i="2" l="1"/>
  <c r="J9" i="2" s="1"/>
  <c r="Q8" i="2"/>
  <c r="S8" i="2" s="1"/>
  <c r="M8" i="2"/>
  <c r="K9" i="2" l="1"/>
  <c r="Q9" i="2" l="1"/>
  <c r="S9" i="2" s="1"/>
  <c r="M9" i="2"/>
  <c r="L9" i="2"/>
  <c r="J10" i="2" s="1"/>
  <c r="K10" i="2" l="1"/>
  <c r="M10" i="2" s="1"/>
  <c r="Q10" i="2" l="1"/>
  <c r="S10" i="2" s="1"/>
  <c r="L10" i="2"/>
  <c r="J11" i="2" s="1"/>
  <c r="K11" i="2" l="1"/>
  <c r="L11" i="2" s="1"/>
  <c r="J12" i="2" s="1"/>
  <c r="M11" i="2" l="1"/>
  <c r="K12" i="2"/>
  <c r="L12" i="2" s="1"/>
  <c r="J13" i="2" s="1"/>
  <c r="Q11" i="2"/>
  <c r="S11" i="2" s="1"/>
  <c r="K13" i="2" l="1"/>
  <c r="Q12" i="2"/>
  <c r="S12" i="2" s="1"/>
  <c r="M12" i="2"/>
  <c r="L13" i="2" l="1"/>
  <c r="J14" i="2" s="1"/>
  <c r="Q13" i="2"/>
  <c r="S13" i="2" s="1"/>
  <c r="M13" i="2"/>
  <c r="K14" i="2" l="1"/>
  <c r="Q14" i="2" s="1"/>
  <c r="L14" i="2" l="1"/>
  <c r="J15" i="2" s="1"/>
  <c r="M14" i="2"/>
  <c r="S14" i="2"/>
  <c r="K15" i="2" l="1"/>
  <c r="Q15" i="2" l="1"/>
  <c r="S15" i="2" s="1"/>
  <c r="L15" i="2"/>
  <c r="J16" i="2" s="1"/>
  <c r="M15" i="2"/>
  <c r="K16" i="2" l="1"/>
  <c r="Q16" i="2" l="1"/>
  <c r="S16" i="2" s="1"/>
  <c r="L16" i="2"/>
  <c r="J17" i="2" s="1"/>
  <c r="M16" i="2"/>
  <c r="K17" i="2" l="1"/>
  <c r="Q17" i="2" s="1"/>
  <c r="S17" i="2" s="1"/>
  <c r="L17" i="2" l="1"/>
  <c r="J18" i="2" s="1"/>
  <c r="M17" i="2"/>
  <c r="K18" i="2" l="1"/>
  <c r="M18" i="2" s="1"/>
  <c r="Q18" i="2" l="1"/>
  <c r="S18" i="2" s="1"/>
  <c r="L18" i="2"/>
  <c r="J19" i="2" s="1"/>
  <c r="K19" i="2" l="1"/>
  <c r="L19" i="2" s="1"/>
  <c r="M19" i="2" l="1"/>
  <c r="Q19" i="2"/>
  <c r="S19" i="2" s="1"/>
  <c r="K20" i="2"/>
  <c r="F28" i="2"/>
  <c r="P5" i="2" l="1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N23" i="2"/>
  <c r="N24" i="2"/>
  <c r="N25" i="2"/>
  <c r="N26" i="2"/>
  <c r="N27" i="2"/>
  <c r="L20" i="2"/>
  <c r="M20" i="2"/>
  <c r="P20" i="2" s="1"/>
  <c r="Q20" i="2"/>
  <c r="S20" i="2" s="1"/>
  <c r="K21" i="2" l="1"/>
  <c r="L21" i="2" s="1"/>
  <c r="M21" i="2" l="1"/>
  <c r="P21" i="2" s="1"/>
  <c r="K22" i="2"/>
  <c r="M22" i="2" s="1"/>
  <c r="P22" i="2" s="1"/>
  <c r="Q21" i="2"/>
  <c r="S21" i="2" s="1"/>
  <c r="Q22" i="2" l="1"/>
  <c r="S22" i="2" s="1"/>
  <c r="L22" i="2"/>
  <c r="J23" i="2" s="1"/>
  <c r="K23" i="2" l="1"/>
  <c r="M23" i="2" s="1"/>
  <c r="P23" i="2" s="1"/>
  <c r="L23" i="2" l="1"/>
  <c r="J24" i="2" s="1"/>
  <c r="Q23" i="2"/>
  <c r="S23" i="2" s="1"/>
  <c r="K24" i="2" l="1"/>
  <c r="L24" i="2" s="1"/>
  <c r="J25" i="2" s="1"/>
  <c r="Q24" i="2" l="1"/>
  <c r="S24" i="2" s="1"/>
  <c r="K25" i="2"/>
  <c r="L25" i="2" s="1"/>
  <c r="J26" i="2" s="1"/>
  <c r="M24" i="2"/>
  <c r="P24" i="2" s="1"/>
  <c r="K26" i="2" l="1"/>
  <c r="L26" i="2" s="1"/>
  <c r="J27" i="2" s="1"/>
  <c r="J28" i="2" s="1"/>
  <c r="Q25" i="2"/>
  <c r="S25" i="2" s="1"/>
  <c r="M25" i="2"/>
  <c r="P25" i="2" s="1"/>
  <c r="Q4" i="2"/>
  <c r="M4" i="2"/>
  <c r="Q26" i="2" l="1"/>
  <c r="S26" i="2" s="1"/>
  <c r="K27" i="2"/>
  <c r="M27" i="2" s="1"/>
  <c r="P27" i="2" s="1"/>
  <c r="M26" i="2"/>
  <c r="P26" i="2" s="1"/>
  <c r="S4" i="2"/>
  <c r="P4" i="2"/>
  <c r="P28" i="2" l="1"/>
  <c r="L27" i="2"/>
  <c r="M28" i="2"/>
  <c r="Q27" i="2"/>
  <c r="S27" i="2" s="1"/>
  <c r="S28" i="2" s="1"/>
  <c r="K28" i="2" l="1"/>
  <c r="L29" i="2"/>
  <c r="T28" i="2"/>
  <c r="Q28" i="2"/>
</calcChain>
</file>

<file path=xl/sharedStrings.xml><?xml version="1.0" encoding="utf-8"?>
<sst xmlns="http://schemas.openxmlformats.org/spreadsheetml/2006/main" count="53" uniqueCount="44">
  <si>
    <t>Battery Size</t>
  </si>
  <si>
    <t>kWh</t>
  </si>
  <si>
    <t>Totals</t>
  </si>
  <si>
    <t>Max Charge Rate</t>
  </si>
  <si>
    <t>Max Discharge Rate</t>
  </si>
  <si>
    <t>Max Array Output</t>
  </si>
  <si>
    <t>Max Inverter Output</t>
  </si>
  <si>
    <t>Charging Losses</t>
  </si>
  <si>
    <t>Battery Level (kWh)</t>
  </si>
  <si>
    <t>Check for newer version</t>
  </si>
  <si>
    <t>Home Consumption (kWh)</t>
  </si>
  <si>
    <t>Solar Generation (kWh)</t>
  </si>
  <si>
    <t xml:space="preserve"> Battery Charge (kW)</t>
  </si>
  <si>
    <t>Battery Discharge (kW)</t>
  </si>
  <si>
    <t>Grid Import (kWh)</t>
  </si>
  <si>
    <t>Grid Export (kWh)</t>
  </si>
  <si>
    <t>Solar Model (0-&gt;1)</t>
  </si>
  <si>
    <t>Yellow cells are editable</t>
  </si>
  <si>
    <t>kW</t>
  </si>
  <si>
    <t>Import Cost (£)</t>
  </si>
  <si>
    <t>Export Revenue (£)</t>
  </si>
  <si>
    <t>Daily</t>
  </si>
  <si>
    <t>Cost</t>
  </si>
  <si>
    <t>Discharging Losses</t>
  </si>
  <si>
    <t>Hour of Day</t>
  </si>
  <si>
    <t>*</t>
  </si>
  <si>
    <t>batteries, set to 0% and 3%.</t>
  </si>
  <si>
    <t>to 6% and 3%. For DC-coupled</t>
  </si>
  <si>
    <t>*For AC-coupled batteries, set</t>
  </si>
  <si>
    <t>Standing</t>
  </si>
  <si>
    <t>Charge</t>
  </si>
  <si>
    <t>Excluded</t>
  </si>
  <si>
    <t>Import Price/kWh (£)</t>
  </si>
  <si>
    <t>Export Price/kWh (£)</t>
  </si>
  <si>
    <t>Flux Calculator Version 1.00</t>
  </si>
  <si>
    <t>Peak</t>
  </si>
  <si>
    <t>Off-peak</t>
  </si>
  <si>
    <t>Force Charge/ Discharge</t>
  </si>
  <si>
    <t>FC</t>
  </si>
  <si>
    <t>FD</t>
  </si>
  <si>
    <t>-</t>
  </si>
  <si>
    <t>Field  not used yet</t>
  </si>
  <si>
    <t>Use at your own risk.</t>
  </si>
  <si>
    <t>No warranty is provided.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</si>
</sst>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00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2"/>
      <color rgb="FFC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 tint="-0.249977111117893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4"/>
      <color rgb="FFE76BA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B2E0"/>
        <bgColor indexed="64"/>
      </patternFill>
    </fill>
    <fill>
      <patternFill patternType="solid">
        <fgColor rgb="FFA5B2FB"/>
        <bgColor indexed="64"/>
      </patternFill>
    </fill>
    <fill>
      <patternFill patternType="solid">
        <fgColor rgb="FF7A89C7"/>
        <bgColor indexed="64"/>
      </patternFill>
    </fill>
    <fill>
      <patternFill patternType="solid">
        <fgColor rgb="FFCA8EB4"/>
        <bgColor indexed="64"/>
      </patternFill>
    </fill>
    <fill>
      <patternFill patternType="solid">
        <fgColor rgb="FFC0CEB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2" fontId="0" fillId="0" borderId="0" xfId="0" applyNumberFormat="1"/>
    <xf numFmtId="0" fontId="2" fillId="0" borderId="0" xfId="0" applyFont="1" applyAlignment="1">
      <alignment horizontal="right" wrapText="1"/>
    </xf>
    <xf numFmtId="2" fontId="2" fillId="0" borderId="0" xfId="0" applyNumberFormat="1" applyFont="1" applyAlignment="1">
      <alignment horizontal="right" wrapText="1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/>
    <xf numFmtId="0" fontId="2" fillId="3" borderId="0" xfId="0" applyFont="1" applyFill="1" applyAlignment="1">
      <alignment horizontal="right"/>
    </xf>
    <xf numFmtId="0" fontId="2" fillId="3" borderId="0" xfId="0" applyFont="1" applyFill="1"/>
    <xf numFmtId="2" fontId="2" fillId="3" borderId="0" xfId="0" applyNumberFormat="1" applyFont="1" applyFill="1" applyAlignment="1">
      <alignment horizontal="right"/>
    </xf>
    <xf numFmtId="2" fontId="2" fillId="3" borderId="0" xfId="0" applyNumberFormat="1" applyFont="1" applyFill="1"/>
    <xf numFmtId="2" fontId="6" fillId="0" borderId="0" xfId="0" applyNumberFormat="1" applyFont="1" applyAlignment="1">
      <alignment horizontal="right"/>
    </xf>
    <xf numFmtId="2" fontId="5" fillId="3" borderId="0" xfId="0" applyNumberFormat="1" applyFont="1" applyFill="1" applyAlignment="1">
      <alignment horizontal="right"/>
    </xf>
    <xf numFmtId="0" fontId="0" fillId="4" borderId="0" xfId="0" applyFill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2" applyFill="1" applyAlignment="1">
      <alignment horizontal="left"/>
    </xf>
    <xf numFmtId="0" fontId="8" fillId="0" borderId="0" xfId="2" applyFill="1"/>
    <xf numFmtId="2" fontId="2" fillId="5" borderId="0" xfId="0" applyNumberFormat="1" applyFont="1" applyFill="1" applyAlignment="1">
      <alignment horizontal="right" wrapText="1"/>
    </xf>
    <xf numFmtId="0" fontId="2" fillId="5" borderId="0" xfId="0" applyFont="1" applyFill="1" applyAlignment="1">
      <alignment horizontal="right" wrapText="1"/>
    </xf>
    <xf numFmtId="2" fontId="0" fillId="5" borderId="0" xfId="0" applyNumberFormat="1" applyFill="1"/>
    <xf numFmtId="164" fontId="2" fillId="3" borderId="0" xfId="0" applyNumberFormat="1" applyFont="1" applyFill="1"/>
    <xf numFmtId="0" fontId="0" fillId="5" borderId="4" xfId="0" applyFill="1" applyBorder="1" applyAlignment="1">
      <alignment horizontal="right"/>
    </xf>
    <xf numFmtId="0" fontId="0" fillId="5" borderId="6" xfId="0" applyFill="1" applyBorder="1" applyAlignment="1">
      <alignment horizontal="right"/>
    </xf>
    <xf numFmtId="0" fontId="10" fillId="0" borderId="0" xfId="0" applyFont="1" applyAlignment="1">
      <alignment vertical="top" wrapText="1"/>
    </xf>
    <xf numFmtId="0" fontId="7" fillId="4" borderId="0" xfId="0" applyFont="1" applyFill="1" applyAlignment="1">
      <alignment horizontal="left"/>
    </xf>
    <xf numFmtId="0" fontId="0" fillId="2" borderId="8" xfId="0" applyFill="1" applyBorder="1"/>
    <xf numFmtId="9" fontId="0" fillId="2" borderId="0" xfId="1" applyFont="1" applyFill="1" applyBorder="1"/>
    <xf numFmtId="0" fontId="0" fillId="4" borderId="1" xfId="0" applyFill="1" applyBorder="1"/>
    <xf numFmtId="2" fontId="4" fillId="5" borderId="5" xfId="0" applyNumberFormat="1" applyFont="1" applyFill="1" applyBorder="1" applyAlignment="1">
      <alignment horizontal="left"/>
    </xf>
    <xf numFmtId="0" fontId="0" fillId="5" borderId="5" xfId="0" applyFill="1" applyBorder="1"/>
    <xf numFmtId="0" fontId="0" fillId="5" borderId="7" xfId="0" applyFill="1" applyBorder="1"/>
    <xf numFmtId="0" fontId="0" fillId="6" borderId="2" xfId="0" applyFill="1" applyBorder="1" applyAlignment="1">
      <alignment horizontal="right"/>
    </xf>
    <xf numFmtId="2" fontId="4" fillId="6" borderId="3" xfId="0" applyNumberFormat="1" applyFont="1" applyFill="1" applyBorder="1" applyAlignment="1">
      <alignment horizontal="left"/>
    </xf>
    <xf numFmtId="0" fontId="0" fillId="6" borderId="6" xfId="0" applyFill="1" applyBorder="1" applyAlignment="1">
      <alignment horizontal="right"/>
    </xf>
    <xf numFmtId="0" fontId="9" fillId="0" borderId="0" xfId="0" applyFont="1" applyAlignment="1">
      <alignment horizontal="right"/>
    </xf>
    <xf numFmtId="164" fontId="9" fillId="3" borderId="0" xfId="0" applyNumberFormat="1" applyFont="1" applyFill="1"/>
    <xf numFmtId="1" fontId="0" fillId="0" borderId="0" xfId="0" applyNumberFormat="1" applyAlignment="1">
      <alignment horizontal="right"/>
    </xf>
    <xf numFmtId="0" fontId="7" fillId="5" borderId="5" xfId="0" applyFont="1" applyFill="1" applyBorder="1"/>
    <xf numFmtId="0" fontId="11" fillId="0" borderId="0" xfId="0" applyFont="1" applyAlignment="1">
      <alignment horizontal="right"/>
    </xf>
    <xf numFmtId="165" fontId="0" fillId="0" borderId="0" xfId="0" applyNumberFormat="1"/>
    <xf numFmtId="165" fontId="2" fillId="3" borderId="0" xfId="0" applyNumberFormat="1" applyFont="1" applyFill="1"/>
    <xf numFmtId="2" fontId="2" fillId="8" borderId="0" xfId="0" applyNumberFormat="1" applyFont="1" applyFill="1" applyAlignment="1">
      <alignment horizontal="right" wrapText="1"/>
    </xf>
    <xf numFmtId="165" fontId="2" fillId="8" borderId="0" xfId="0" applyNumberFormat="1" applyFont="1" applyFill="1" applyAlignment="1">
      <alignment horizontal="right" wrapText="1"/>
    </xf>
    <xf numFmtId="165" fontId="0" fillId="8" borderId="0" xfId="0" applyNumberFormat="1" applyFill="1"/>
    <xf numFmtId="2" fontId="12" fillId="8" borderId="0" xfId="0" applyNumberFormat="1" applyFont="1" applyFill="1"/>
    <xf numFmtId="165" fontId="12" fillId="8" borderId="0" xfId="0" applyNumberFormat="1" applyFont="1" applyFill="1"/>
    <xf numFmtId="164" fontId="12" fillId="8" borderId="0" xfId="0" applyNumberFormat="1" applyFont="1" applyFill="1"/>
    <xf numFmtId="2" fontId="2" fillId="7" borderId="0" xfId="0" applyNumberFormat="1" applyFont="1" applyFill="1" applyAlignment="1">
      <alignment horizontal="right" wrapText="1"/>
    </xf>
    <xf numFmtId="165" fontId="2" fillId="7" borderId="0" xfId="0" applyNumberFormat="1" applyFont="1" applyFill="1" applyAlignment="1">
      <alignment horizontal="right" wrapText="1"/>
    </xf>
    <xf numFmtId="2" fontId="0" fillId="7" borderId="0" xfId="0" applyNumberFormat="1" applyFill="1"/>
    <xf numFmtId="165" fontId="0" fillId="7" borderId="0" xfId="0" applyNumberFormat="1" applyFill="1"/>
    <xf numFmtId="164" fontId="0" fillId="7" borderId="0" xfId="0" applyNumberFormat="1" applyFill="1"/>
    <xf numFmtId="2" fontId="0" fillId="8" borderId="0" xfId="0" applyNumberFormat="1" applyFill="1"/>
    <xf numFmtId="164" fontId="0" fillId="8" borderId="0" xfId="0" applyNumberFormat="1" applyFill="1"/>
    <xf numFmtId="2" fontId="0" fillId="9" borderId="0" xfId="0" applyNumberFormat="1" applyFill="1"/>
    <xf numFmtId="165" fontId="0" fillId="9" borderId="0" xfId="0" applyNumberFormat="1" applyFill="1"/>
    <xf numFmtId="164" fontId="0" fillId="9" borderId="0" xfId="0" applyNumberFormat="1" applyFill="1"/>
    <xf numFmtId="2" fontId="0" fillId="10" borderId="0" xfId="0" applyNumberFormat="1" applyFill="1"/>
    <xf numFmtId="165" fontId="0" fillId="10" borderId="0" xfId="0" applyNumberFormat="1" applyFill="1"/>
    <xf numFmtId="164" fontId="0" fillId="10" borderId="0" xfId="0" applyNumberFormat="1" applyFill="1"/>
    <xf numFmtId="2" fontId="0" fillId="11" borderId="0" xfId="0" applyNumberForma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0" fillId="11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2" fontId="3" fillId="5" borderId="5" xfId="0" applyNumberFormat="1" applyFont="1" applyFill="1" applyBorder="1" applyAlignment="1">
      <alignment horizontal="right"/>
    </xf>
    <xf numFmtId="2" fontId="4" fillId="6" borderId="7" xfId="0" applyNumberFormat="1" applyFont="1" applyFill="1" applyBorder="1" applyAlignment="1">
      <alignment horizontal="left"/>
    </xf>
    <xf numFmtId="0" fontId="0" fillId="2" borderId="8" xfId="0" applyFill="1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right"/>
    </xf>
    <xf numFmtId="2" fontId="14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2" fontId="13" fillId="0" borderId="0" xfId="0" applyNumberFormat="1" applyFont="1"/>
    <xf numFmtId="0" fontId="15" fillId="0" borderId="0" xfId="0" applyFont="1"/>
    <xf numFmtId="165" fontId="13" fillId="0" borderId="0" xfId="0" applyNumberFormat="1" applyFont="1"/>
    <xf numFmtId="0" fontId="16" fillId="5" borderId="4" xfId="0" applyFont="1" applyFill="1" applyBorder="1" applyAlignment="1">
      <alignment horizontal="right"/>
    </xf>
    <xf numFmtId="0" fontId="17" fillId="0" borderId="0" xfId="0" applyFont="1" applyAlignment="1">
      <alignment vertical="top" wrapText="1"/>
    </xf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E76BA4"/>
      <color rgb="FFC0CEBF"/>
      <color rgb="FFCA8EB4"/>
      <color rgb="FFFEB2E0"/>
      <color rgb="FF7A89C7"/>
      <color rgb="FF929FE7"/>
      <color rgb="FFA5B2FB"/>
      <color rgb="FF5942FF"/>
      <color rgb="FFF351FA"/>
      <color rgb="FFD596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Battery Charge State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55516749152115"/>
          <c:y val="0.25446129832770853"/>
          <c:w val="0.80079754341739062"/>
          <c:h val="0.5768968652496773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'Solar with Battery'!$E$4:$E$27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'Solar with Battery'!$L$4:$L$27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3.6</c:v>
                </c:pt>
                <c:pt idx="3">
                  <c:v>6.9938144329896907</c:v>
                </c:pt>
                <c:pt idx="4">
                  <c:v>10.387628865979382</c:v>
                </c:pt>
                <c:pt idx="5">
                  <c:v>10.181443298969073</c:v>
                </c:pt>
                <c:pt idx="6">
                  <c:v>9.9752577319587648</c:v>
                </c:pt>
                <c:pt idx="7">
                  <c:v>10.975257731958765</c:v>
                </c:pt>
                <c:pt idx="8">
                  <c:v>13.175257731958764</c:v>
                </c:pt>
                <c:pt idx="9">
                  <c:v>15.375257731958765</c:v>
                </c:pt>
                <c:pt idx="10">
                  <c:v>18.975257731958767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16.319587628865978</c:v>
                </c:pt>
                <c:pt idx="17">
                  <c:v>12.60824742268041</c:v>
                </c:pt>
                <c:pt idx="18">
                  <c:v>8.8969072164948422</c:v>
                </c:pt>
                <c:pt idx="19">
                  <c:v>5.3917525773195845</c:v>
                </c:pt>
                <c:pt idx="20">
                  <c:v>3.123711340206182</c:v>
                </c:pt>
                <c:pt idx="21">
                  <c:v>1.4742268041237077</c:v>
                </c:pt>
                <c:pt idx="22">
                  <c:v>0.54639175257731587</c:v>
                </c:pt>
                <c:pt idx="23">
                  <c:v>0.34020618556700655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0-BE40-8BA4-3707E95B1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77856"/>
        <c:axId val="353064992"/>
      </c:lineChart>
      <c:catAx>
        <c:axId val="353077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64992"/>
        <c:crosses val="autoZero"/>
        <c:auto val="1"/>
        <c:lblAlgn val="ctr"/>
        <c:lblOffset val="100"/>
        <c:noMultiLvlLbl val="0"/>
      </c:catAx>
      <c:valAx>
        <c:axId val="3530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0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Export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'Solar with Battery'!$E$4:$E$27</c:f>
              <c:numCache>
                <c:formatCode>0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'Solar with Battery'!$Q$4:$Q$27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0.49999999999999956</c:v>
                </c:pt>
                <c:pt idx="11">
                  <c:v>4.0752577319587662</c:v>
                </c:pt>
                <c:pt idx="12">
                  <c:v>4.5999999999999996</c:v>
                </c:pt>
                <c:pt idx="13">
                  <c:v>4.8</c:v>
                </c:pt>
                <c:pt idx="14">
                  <c:v>4.7</c:v>
                </c:pt>
                <c:pt idx="15">
                  <c:v>4.4000000000000004</c:v>
                </c:pt>
                <c:pt idx="16">
                  <c:v>4.2</c:v>
                </c:pt>
                <c:pt idx="17">
                  <c:v>1.6500000000000001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A-5142-B1F5-8EA78C030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418672"/>
        <c:axId val="188420400"/>
      </c:barChart>
      <c:catAx>
        <c:axId val="1884186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20400"/>
        <c:crosses val="autoZero"/>
        <c:auto val="1"/>
        <c:lblAlgn val="ctr"/>
        <c:lblOffset val="100"/>
        <c:noMultiLvlLbl val="0"/>
      </c:catAx>
      <c:valAx>
        <c:axId val="18842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41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58616</xdr:colOff>
      <xdr:row>22</xdr:row>
      <xdr:rowOff>102143</xdr:rowOff>
    </xdr:from>
    <xdr:to>
      <xdr:col>3</xdr:col>
      <xdr:colOff>371231</xdr:colOff>
      <xdr:row>28</xdr:row>
      <xdr:rowOff>19538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E2F779-6693-6E64-C53D-C10BBBC95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29307</xdr:colOff>
      <xdr:row>17</xdr:row>
      <xdr:rowOff>19629</xdr:rowOff>
    </xdr:from>
    <xdr:to>
      <xdr:col>3</xdr:col>
      <xdr:colOff>371230</xdr:colOff>
      <xdr:row>22</xdr:row>
      <xdr:rowOff>107462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749655-7B7E-7F73-BE52-2AACB4167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garydoessolar.com/utilities/fluxcalculator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4977F-2DC0-7246-A90F-943AE302EB04}">
  <dimension ref="B1:T31"/>
  <sheetViews>
    <sheetView showGridLines="0" tabSelected="1" zoomScale="130" zoomScaleNormal="130" workbookViewId="0">
      <selection activeCell="S29" sqref="S29"/>
    </sheetView>
  </sheetViews>
  <sheetFormatPr baseColWidth="10" defaultRowHeight="16" x14ac:dyDescent="0.2"/>
  <cols>
    <col min="1" max="1" width="2.1640625" customWidth="1"/>
    <col min="2" max="2" width="18.33203125" customWidth="1"/>
    <col min="3" max="3" width="5.5" customWidth="1"/>
    <col min="4" max="4" width="6.1640625" customWidth="1"/>
    <col min="5" max="5" width="5.1640625" style="6" customWidth="1"/>
    <col min="6" max="6" width="12.83203125" customWidth="1"/>
    <col min="7" max="7" width="6.83203125" style="12" customWidth="1"/>
    <col min="8" max="8" width="11" style="5" customWidth="1"/>
    <col min="9" max="9" width="9.6640625" style="63" customWidth="1"/>
    <col min="10" max="11" width="9.1640625" style="2" customWidth="1"/>
    <col min="12" max="12" width="8.6640625" customWidth="1"/>
    <col min="13" max="13" width="8.6640625" style="2" customWidth="1"/>
    <col min="14" max="14" width="10" style="41" customWidth="1"/>
    <col min="15" max="15" width="2.6640625" style="2" customWidth="1"/>
    <col min="16" max="16" width="6.83203125" customWidth="1"/>
    <col min="17" max="17" width="8.6640625" style="2" customWidth="1"/>
    <col min="18" max="18" width="10" style="41" customWidth="1"/>
    <col min="19" max="19" width="8.5" customWidth="1"/>
    <col min="20" max="20" width="9" customWidth="1"/>
  </cols>
  <sheetData>
    <row r="1" spans="2:20" ht="10" customHeight="1" x14ac:dyDescent="0.2"/>
    <row r="2" spans="2:20" s="3" customFormat="1" ht="47" customHeight="1" x14ac:dyDescent="0.2">
      <c r="B2" s="79" t="s">
        <v>34</v>
      </c>
      <c r="E2" s="3" t="s">
        <v>24</v>
      </c>
      <c r="F2" s="3" t="s">
        <v>10</v>
      </c>
      <c r="G2" s="3" t="s">
        <v>16</v>
      </c>
      <c r="H2" s="4" t="s">
        <v>11</v>
      </c>
      <c r="I2" s="64" t="s">
        <v>37</v>
      </c>
      <c r="J2" s="19" t="s">
        <v>12</v>
      </c>
      <c r="K2" s="19" t="s">
        <v>13</v>
      </c>
      <c r="L2" s="20" t="s">
        <v>8</v>
      </c>
      <c r="M2" s="43" t="s">
        <v>14</v>
      </c>
      <c r="N2" s="44" t="s">
        <v>32</v>
      </c>
      <c r="O2" s="43"/>
      <c r="P2" s="43" t="s">
        <v>19</v>
      </c>
      <c r="Q2" s="49" t="s">
        <v>15</v>
      </c>
      <c r="R2" s="50" t="s">
        <v>33</v>
      </c>
      <c r="S2" s="49" t="s">
        <v>20</v>
      </c>
      <c r="T2" s="4"/>
    </row>
    <row r="3" spans="2:20" s="3" customFormat="1" ht="7" customHeight="1" x14ac:dyDescent="0.2">
      <c r="B3" s="25"/>
      <c r="H3" s="4"/>
      <c r="I3" s="64"/>
      <c r="J3" s="19"/>
      <c r="K3" s="19"/>
      <c r="L3" s="20"/>
      <c r="M3" s="43"/>
      <c r="N3" s="44"/>
      <c r="O3" s="43"/>
      <c r="P3" s="43"/>
      <c r="Q3" s="49"/>
      <c r="R3" s="50"/>
      <c r="S3" s="49"/>
      <c r="T3" s="4"/>
    </row>
    <row r="4" spans="2:20" x14ac:dyDescent="0.2">
      <c r="B4" s="17" t="s">
        <v>9</v>
      </c>
      <c r="E4" s="38">
        <v>0</v>
      </c>
      <c r="F4" s="7">
        <v>0.2</v>
      </c>
      <c r="G4" s="12">
        <v>0</v>
      </c>
      <c r="H4" s="5">
        <f>MIN($G4*$C$6,$C$7)</f>
        <v>0</v>
      </c>
      <c r="J4" s="21">
        <f>IF($I4="FC",MIN($C$12,$C$9),IF($I4="FD",0,IF($C$8="DC",MIN(MAX(MIN($G4*$C$6-$C$7,$C$6-$C$7)-$F4, 0)+MAX($H4-$F4, 0),$C$9-$L3,$C$12),MIN(MAX($H4-$F4, 0),$C$9-$L3,$C$12))))</f>
        <v>0</v>
      </c>
      <c r="K4" s="21">
        <f>IF($I4="FD",-MIN(MAX(MAX($C$7-$H4,0),0),L3*(1-$C$11),$C$13),-MIN(MAX(F4-H4,0),L3*(1-$C$11),$C$13))</f>
        <v>0</v>
      </c>
      <c r="L4" s="21">
        <v>0</v>
      </c>
      <c r="M4" s="54">
        <f t="shared" ref="M4:M27" si="0">MAX(F4-H4+K4,0)</f>
        <v>0.2</v>
      </c>
      <c r="N4" s="45">
        <v>0.33729999999999999</v>
      </c>
      <c r="O4" s="54"/>
      <c r="P4" s="55">
        <f t="shared" ref="P4:P27" si="1">M4*N4</f>
        <v>6.7460000000000006E-2</v>
      </c>
      <c r="Q4" s="51">
        <f>MAX($H4-$F4-$K4-$J4, 0)</f>
        <v>0</v>
      </c>
      <c r="R4" s="52">
        <v>0.23860000000000001</v>
      </c>
      <c r="S4" s="53">
        <f>$Q4*$R4</f>
        <v>0</v>
      </c>
    </row>
    <row r="5" spans="2:20" x14ac:dyDescent="0.2">
      <c r="E5" s="38">
        <v>1</v>
      </c>
      <c r="F5" s="7">
        <v>0.2</v>
      </c>
      <c r="G5" s="12">
        <v>0</v>
      </c>
      <c r="H5" s="5">
        <f t="shared" ref="H5:H27" si="2">MIN($G5*$C$6,$C$7)</f>
        <v>0</v>
      </c>
      <c r="J5" s="21">
        <f t="shared" ref="J5:J27" si="3">IF($I5="FC",MIN($C$12,$C$9),IF($I5="FD",0,IF($C$8="DC",MIN(MAX(MIN($G5*$C$6-$C$7,$C$6-$C$7)-$F5, 0)+MAX($H5-$F5, 0),$C$9-$L4,$C$12),MIN(MAX($H5-$F5, 0),$C$9-$L4,$C$12))))</f>
        <v>0</v>
      </c>
      <c r="K5" s="21">
        <f t="shared" ref="K5:K27" si="4">IF($I5="FD",-MIN(MAX(MAX($C$7-$H5,0),0),L4*(1-$C$11),$C$13),-MIN(MAX(F5-H5,0),L4*(1-$C$11),$C$13))</f>
        <v>0</v>
      </c>
      <c r="L5" s="21">
        <f>MIN(L4+J5*(1-$C$10)+K5/(1-$C$11),$C$9)</f>
        <v>0</v>
      </c>
      <c r="M5" s="54">
        <f t="shared" si="0"/>
        <v>0.2</v>
      </c>
      <c r="N5" s="45">
        <v>0.33729999999999999</v>
      </c>
      <c r="O5" s="54"/>
      <c r="P5" s="55">
        <f t="shared" si="1"/>
        <v>6.7460000000000006E-2</v>
      </c>
      <c r="Q5" s="51">
        <f t="shared" ref="Q5:Q27" si="5">MAX($H5-$F5-$K5-$J5, 0)</f>
        <v>0</v>
      </c>
      <c r="R5" s="52">
        <v>0.23860000000000001</v>
      </c>
      <c r="S5" s="53">
        <f t="shared" ref="S5:S27" si="6">$Q5*$R5</f>
        <v>0</v>
      </c>
    </row>
    <row r="6" spans="2:20" x14ac:dyDescent="0.2">
      <c r="B6" s="33" t="s">
        <v>5</v>
      </c>
      <c r="C6" s="27">
        <v>7</v>
      </c>
      <c r="D6" s="34" t="s">
        <v>18</v>
      </c>
      <c r="E6" s="38">
        <v>2</v>
      </c>
      <c r="F6" s="7">
        <v>0.2</v>
      </c>
      <c r="G6" s="12">
        <v>0</v>
      </c>
      <c r="H6" s="5">
        <f t="shared" si="2"/>
        <v>0</v>
      </c>
      <c r="I6" s="65" t="s">
        <v>38</v>
      </c>
      <c r="J6" s="62">
        <f t="shared" si="3"/>
        <v>3.6</v>
      </c>
      <c r="K6" s="62">
        <f t="shared" si="4"/>
        <v>0</v>
      </c>
      <c r="L6" s="62">
        <f t="shared" ref="L6:L27" si="7">MIN(L5+J6*(1-$C$10)+K6/(1-$C$11),$C$9)</f>
        <v>3.6</v>
      </c>
      <c r="M6" s="56">
        <f>MAX(F6-H6+K6+J6,0)</f>
        <v>3.8000000000000003</v>
      </c>
      <c r="N6" s="57">
        <v>0.2024</v>
      </c>
      <c r="O6" s="56"/>
      <c r="P6" s="58">
        <f t="shared" si="1"/>
        <v>0.76912000000000003</v>
      </c>
      <c r="Q6" s="59">
        <f t="shared" si="5"/>
        <v>0</v>
      </c>
      <c r="R6" s="60">
        <v>9.7000000000000003E-2</v>
      </c>
      <c r="S6" s="61">
        <f t="shared" si="6"/>
        <v>0</v>
      </c>
    </row>
    <row r="7" spans="2:20" ht="15" customHeight="1" x14ac:dyDescent="0.2">
      <c r="B7" s="35" t="s">
        <v>6</v>
      </c>
      <c r="C7" s="7">
        <v>5</v>
      </c>
      <c r="D7" s="68" t="s">
        <v>18</v>
      </c>
      <c r="E7" s="38">
        <v>3</v>
      </c>
      <c r="F7" s="7">
        <v>0.2</v>
      </c>
      <c r="G7" s="12">
        <v>0</v>
      </c>
      <c r="H7" s="5">
        <f t="shared" si="2"/>
        <v>0</v>
      </c>
      <c r="I7" s="65" t="s">
        <v>38</v>
      </c>
      <c r="J7" s="62">
        <f t="shared" si="3"/>
        <v>3.6</v>
      </c>
      <c r="K7" s="62">
        <f t="shared" si="4"/>
        <v>-0.2</v>
      </c>
      <c r="L7" s="62">
        <f t="shared" si="7"/>
        <v>6.9938144329896907</v>
      </c>
      <c r="M7" s="56">
        <f t="shared" ref="M7:M8" si="8">MAX(F7-H7+K7+J7,0)</f>
        <v>3.6</v>
      </c>
      <c r="N7" s="57">
        <v>0.2024</v>
      </c>
      <c r="O7" s="56"/>
      <c r="P7" s="58">
        <f t="shared" si="1"/>
        <v>0.72863999999999995</v>
      </c>
      <c r="Q7" s="59">
        <f t="shared" si="5"/>
        <v>0</v>
      </c>
      <c r="R7" s="60">
        <v>9.7000000000000003E-2</v>
      </c>
      <c r="S7" s="61">
        <f t="shared" si="6"/>
        <v>0</v>
      </c>
      <c r="T7" t="s">
        <v>36</v>
      </c>
    </row>
    <row r="8" spans="2:20" x14ac:dyDescent="0.2">
      <c r="B8" s="78" t="s">
        <v>41</v>
      </c>
      <c r="C8" s="69" t="s">
        <v>40</v>
      </c>
      <c r="D8" s="67"/>
      <c r="E8" s="38">
        <v>4</v>
      </c>
      <c r="F8" s="7">
        <v>0.2</v>
      </c>
      <c r="G8" s="12">
        <v>0</v>
      </c>
      <c r="H8" s="5">
        <f t="shared" si="2"/>
        <v>0</v>
      </c>
      <c r="I8" s="65" t="s">
        <v>38</v>
      </c>
      <c r="J8" s="62">
        <f t="shared" si="3"/>
        <v>3.6</v>
      </c>
      <c r="K8" s="62">
        <f t="shared" si="4"/>
        <v>-0.2</v>
      </c>
      <c r="L8" s="62">
        <f t="shared" si="7"/>
        <v>10.387628865979382</v>
      </c>
      <c r="M8" s="56">
        <f t="shared" si="8"/>
        <v>3.6</v>
      </c>
      <c r="N8" s="57">
        <v>0.2024</v>
      </c>
      <c r="O8" s="56"/>
      <c r="P8" s="58">
        <f t="shared" si="1"/>
        <v>0.72863999999999995</v>
      </c>
      <c r="Q8" s="59">
        <f t="shared" si="5"/>
        <v>0</v>
      </c>
      <c r="R8" s="60">
        <v>9.7000000000000003E-2</v>
      </c>
      <c r="S8" s="61">
        <f t="shared" si="6"/>
        <v>0</v>
      </c>
    </row>
    <row r="9" spans="2:20" x14ac:dyDescent="0.2">
      <c r="B9" s="23" t="s">
        <v>0</v>
      </c>
      <c r="C9" s="7">
        <v>19</v>
      </c>
      <c r="D9" s="30" t="s">
        <v>1</v>
      </c>
      <c r="E9" s="38">
        <v>5</v>
      </c>
      <c r="F9" s="7">
        <v>0.2</v>
      </c>
      <c r="G9" s="12">
        <v>0</v>
      </c>
      <c r="H9" s="5">
        <f t="shared" si="2"/>
        <v>0</v>
      </c>
      <c r="J9" s="21">
        <f t="shared" si="3"/>
        <v>0</v>
      </c>
      <c r="K9" s="21">
        <f t="shared" si="4"/>
        <v>-0.2</v>
      </c>
      <c r="L9" s="21">
        <f t="shared" si="7"/>
        <v>10.181443298969073</v>
      </c>
      <c r="M9" s="54">
        <f t="shared" si="0"/>
        <v>0</v>
      </c>
      <c r="N9" s="45">
        <v>0.33729999999999999</v>
      </c>
      <c r="O9" s="54"/>
      <c r="P9" s="55">
        <f t="shared" si="1"/>
        <v>0</v>
      </c>
      <c r="Q9" s="51">
        <f t="shared" si="5"/>
        <v>0</v>
      </c>
      <c r="R9" s="52">
        <v>0.23860000000000001</v>
      </c>
      <c r="S9" s="53">
        <f t="shared" si="6"/>
        <v>0</v>
      </c>
    </row>
    <row r="10" spans="2:20" x14ac:dyDescent="0.2">
      <c r="B10" s="23" t="s">
        <v>7</v>
      </c>
      <c r="C10" s="28">
        <v>0</v>
      </c>
      <c r="D10" s="39" t="s">
        <v>25</v>
      </c>
      <c r="E10" s="38">
        <v>6</v>
      </c>
      <c r="F10" s="7">
        <v>0.2</v>
      </c>
      <c r="G10" s="12">
        <v>0</v>
      </c>
      <c r="H10" s="5">
        <f t="shared" si="2"/>
        <v>0</v>
      </c>
      <c r="J10" s="21">
        <f t="shared" si="3"/>
        <v>0</v>
      </c>
      <c r="K10" s="21">
        <f t="shared" si="4"/>
        <v>-0.2</v>
      </c>
      <c r="L10" s="21">
        <f t="shared" si="7"/>
        <v>9.9752577319587648</v>
      </c>
      <c r="M10" s="54">
        <f t="shared" si="0"/>
        <v>0</v>
      </c>
      <c r="N10" s="45">
        <v>0.33729999999999999</v>
      </c>
      <c r="O10" s="54"/>
      <c r="P10" s="55">
        <f t="shared" si="1"/>
        <v>0</v>
      </c>
      <c r="Q10" s="51">
        <f t="shared" si="5"/>
        <v>0</v>
      </c>
      <c r="R10" s="52">
        <v>0.23860000000000001</v>
      </c>
      <c r="S10" s="53">
        <f t="shared" si="6"/>
        <v>0</v>
      </c>
    </row>
    <row r="11" spans="2:20" x14ac:dyDescent="0.2">
      <c r="B11" s="23" t="s">
        <v>23</v>
      </c>
      <c r="C11" s="28">
        <v>0.03</v>
      </c>
      <c r="D11" s="39" t="s">
        <v>25</v>
      </c>
      <c r="E11" s="38">
        <v>7</v>
      </c>
      <c r="F11" s="7">
        <v>0.2</v>
      </c>
      <c r="G11" s="12">
        <v>0.17142857142857143</v>
      </c>
      <c r="H11" s="5">
        <f t="shared" si="2"/>
        <v>1.2</v>
      </c>
      <c r="J11" s="21">
        <f t="shared" si="3"/>
        <v>1</v>
      </c>
      <c r="K11" s="21">
        <f t="shared" si="4"/>
        <v>0</v>
      </c>
      <c r="L11" s="21">
        <f t="shared" si="7"/>
        <v>10.975257731958765</v>
      </c>
      <c r="M11" s="54">
        <f t="shared" si="0"/>
        <v>0</v>
      </c>
      <c r="N11" s="45">
        <v>0.33729999999999999</v>
      </c>
      <c r="O11" s="54"/>
      <c r="P11" s="55">
        <f t="shared" si="1"/>
        <v>0</v>
      </c>
      <c r="Q11" s="51">
        <f t="shared" si="5"/>
        <v>0</v>
      </c>
      <c r="R11" s="52">
        <v>0.23860000000000001</v>
      </c>
      <c r="S11" s="53">
        <f t="shared" si="6"/>
        <v>0</v>
      </c>
    </row>
    <row r="12" spans="2:20" x14ac:dyDescent="0.2">
      <c r="B12" s="23" t="s">
        <v>3</v>
      </c>
      <c r="C12" s="14">
        <v>3.6</v>
      </c>
      <c r="D12" s="31" t="s">
        <v>18</v>
      </c>
      <c r="E12" s="38">
        <v>8</v>
      </c>
      <c r="F12" s="7">
        <v>0.6</v>
      </c>
      <c r="G12" s="12">
        <v>0.39999999999999997</v>
      </c>
      <c r="H12" s="5">
        <f t="shared" si="2"/>
        <v>2.8</v>
      </c>
      <c r="J12" s="21">
        <f t="shared" si="3"/>
        <v>2.1999999999999997</v>
      </c>
      <c r="K12" s="21">
        <f t="shared" si="4"/>
        <v>0</v>
      </c>
      <c r="L12" s="21">
        <f t="shared" si="7"/>
        <v>13.175257731958764</v>
      </c>
      <c r="M12" s="54">
        <f t="shared" si="0"/>
        <v>0</v>
      </c>
      <c r="N12" s="45">
        <v>0.33729999999999999</v>
      </c>
      <c r="O12" s="54"/>
      <c r="P12" s="55">
        <f t="shared" si="1"/>
        <v>0</v>
      </c>
      <c r="Q12" s="51">
        <f t="shared" si="5"/>
        <v>0</v>
      </c>
      <c r="R12" s="52">
        <v>0.23860000000000001</v>
      </c>
      <c r="S12" s="53">
        <f t="shared" si="6"/>
        <v>0</v>
      </c>
    </row>
    <row r="13" spans="2:20" x14ac:dyDescent="0.2">
      <c r="B13" s="24" t="s">
        <v>4</v>
      </c>
      <c r="C13" s="29">
        <v>3.6</v>
      </c>
      <c r="D13" s="32" t="s">
        <v>18</v>
      </c>
      <c r="E13" s="38">
        <v>9</v>
      </c>
      <c r="F13" s="7">
        <v>2.2000000000000002</v>
      </c>
      <c r="G13" s="12">
        <v>0.62857142857142867</v>
      </c>
      <c r="H13" s="5">
        <f t="shared" si="2"/>
        <v>4.4000000000000004</v>
      </c>
      <c r="J13" s="21">
        <f t="shared" si="3"/>
        <v>2.2000000000000002</v>
      </c>
      <c r="K13" s="21">
        <f t="shared" si="4"/>
        <v>0</v>
      </c>
      <c r="L13" s="21">
        <f t="shared" si="7"/>
        <v>15.375257731958765</v>
      </c>
      <c r="M13" s="54">
        <f t="shared" si="0"/>
        <v>0</v>
      </c>
      <c r="N13" s="45">
        <v>0.33729999999999999</v>
      </c>
      <c r="O13" s="54"/>
      <c r="P13" s="55">
        <f t="shared" si="1"/>
        <v>0</v>
      </c>
      <c r="Q13" s="51">
        <f t="shared" si="5"/>
        <v>0</v>
      </c>
      <c r="R13" s="52">
        <v>0.23860000000000001</v>
      </c>
      <c r="S13" s="53">
        <f t="shared" si="6"/>
        <v>0</v>
      </c>
    </row>
    <row r="14" spans="2:20" x14ac:dyDescent="0.2">
      <c r="E14" s="38">
        <v>10</v>
      </c>
      <c r="F14" s="7">
        <v>0.9</v>
      </c>
      <c r="G14" s="12">
        <v>0.82857142857142851</v>
      </c>
      <c r="H14" s="5">
        <f t="shared" si="2"/>
        <v>5</v>
      </c>
      <c r="J14" s="21">
        <f t="shared" si="3"/>
        <v>3.6</v>
      </c>
      <c r="K14" s="21">
        <f t="shared" si="4"/>
        <v>0</v>
      </c>
      <c r="L14" s="21">
        <f t="shared" si="7"/>
        <v>18.975257731958767</v>
      </c>
      <c r="M14" s="54">
        <f t="shared" si="0"/>
        <v>0</v>
      </c>
      <c r="N14" s="45">
        <v>0.33729999999999999</v>
      </c>
      <c r="O14" s="54"/>
      <c r="P14" s="55">
        <f t="shared" si="1"/>
        <v>0</v>
      </c>
      <c r="Q14" s="51">
        <f t="shared" si="5"/>
        <v>0.49999999999999956</v>
      </c>
      <c r="R14" s="52">
        <v>0.23860000000000001</v>
      </c>
      <c r="S14" s="53">
        <f t="shared" si="6"/>
        <v>0.11929999999999989</v>
      </c>
    </row>
    <row r="15" spans="2:20" x14ac:dyDescent="0.2">
      <c r="B15" s="26" t="s">
        <v>17</v>
      </c>
      <c r="C15" s="14"/>
      <c r="E15" s="38">
        <v>11</v>
      </c>
      <c r="F15" s="7">
        <v>0.9</v>
      </c>
      <c r="G15" s="12">
        <v>0.91428571428571437</v>
      </c>
      <c r="H15" s="5">
        <f t="shared" si="2"/>
        <v>5</v>
      </c>
      <c r="J15" s="21">
        <f t="shared" si="3"/>
        <v>2.4742268041233473E-2</v>
      </c>
      <c r="K15" s="21">
        <f t="shared" si="4"/>
        <v>0</v>
      </c>
      <c r="L15" s="21">
        <f t="shared" si="7"/>
        <v>19</v>
      </c>
      <c r="M15" s="54">
        <f t="shared" si="0"/>
        <v>0</v>
      </c>
      <c r="N15" s="45">
        <v>0.33729999999999999</v>
      </c>
      <c r="O15" s="54"/>
      <c r="P15" s="55">
        <f t="shared" si="1"/>
        <v>0</v>
      </c>
      <c r="Q15" s="51">
        <f t="shared" si="5"/>
        <v>4.0752577319587662</v>
      </c>
      <c r="R15" s="52">
        <v>0.23860000000000001</v>
      </c>
      <c r="S15" s="53">
        <f t="shared" si="6"/>
        <v>0.97235649484536169</v>
      </c>
    </row>
    <row r="16" spans="2:20" x14ac:dyDescent="0.2">
      <c r="B16" s="16" t="s">
        <v>43</v>
      </c>
      <c r="E16" s="38">
        <v>12</v>
      </c>
      <c r="F16" s="7">
        <v>0.4</v>
      </c>
      <c r="G16" s="12">
        <v>1</v>
      </c>
      <c r="H16" s="5">
        <f t="shared" si="2"/>
        <v>5</v>
      </c>
      <c r="J16" s="21">
        <f t="shared" si="3"/>
        <v>0</v>
      </c>
      <c r="K16" s="21">
        <f t="shared" si="4"/>
        <v>0</v>
      </c>
      <c r="L16" s="21">
        <f t="shared" si="7"/>
        <v>19</v>
      </c>
      <c r="M16" s="54">
        <f t="shared" si="0"/>
        <v>0</v>
      </c>
      <c r="N16" s="45">
        <v>0.33729999999999999</v>
      </c>
      <c r="O16" s="54"/>
      <c r="P16" s="55">
        <f t="shared" si="1"/>
        <v>0</v>
      </c>
      <c r="Q16" s="51">
        <f t="shared" si="5"/>
        <v>4.5999999999999996</v>
      </c>
      <c r="R16" s="52">
        <v>0.23860000000000001</v>
      </c>
      <c r="S16" s="53">
        <f t="shared" si="6"/>
        <v>1.0975599999999999</v>
      </c>
    </row>
    <row r="17" spans="2:20" x14ac:dyDescent="0.2">
      <c r="B17" s="15" t="s">
        <v>42</v>
      </c>
      <c r="E17" s="38">
        <v>13</v>
      </c>
      <c r="F17" s="7">
        <v>0.2</v>
      </c>
      <c r="G17" s="12">
        <v>0.91428571428571437</v>
      </c>
      <c r="H17" s="5">
        <f t="shared" si="2"/>
        <v>5</v>
      </c>
      <c r="J17" s="21">
        <f t="shared" si="3"/>
        <v>0</v>
      </c>
      <c r="K17" s="21">
        <f t="shared" si="4"/>
        <v>0</v>
      </c>
      <c r="L17" s="21">
        <f t="shared" si="7"/>
        <v>19</v>
      </c>
      <c r="M17" s="54">
        <f t="shared" si="0"/>
        <v>0</v>
      </c>
      <c r="N17" s="45">
        <v>0.33729999999999999</v>
      </c>
      <c r="O17" s="54"/>
      <c r="P17" s="55">
        <f t="shared" si="1"/>
        <v>0</v>
      </c>
      <c r="Q17" s="51">
        <f t="shared" si="5"/>
        <v>4.8</v>
      </c>
      <c r="R17" s="52">
        <v>0.23860000000000001</v>
      </c>
      <c r="S17" s="53">
        <f t="shared" si="6"/>
        <v>1.1452800000000001</v>
      </c>
    </row>
    <row r="18" spans="2:20" x14ac:dyDescent="0.2">
      <c r="C18" s="18"/>
      <c r="D18" s="18"/>
      <c r="E18" s="38">
        <v>14</v>
      </c>
      <c r="F18" s="7">
        <v>0.3</v>
      </c>
      <c r="G18" s="12">
        <v>0.8571428571428571</v>
      </c>
      <c r="H18" s="5">
        <f t="shared" si="2"/>
        <v>5</v>
      </c>
      <c r="J18" s="21">
        <f t="shared" si="3"/>
        <v>0</v>
      </c>
      <c r="K18" s="21">
        <f t="shared" si="4"/>
        <v>0</v>
      </c>
      <c r="L18" s="21">
        <f t="shared" si="7"/>
        <v>19</v>
      </c>
      <c r="M18" s="54">
        <f t="shared" si="0"/>
        <v>0</v>
      </c>
      <c r="N18" s="45">
        <v>0.33729999999999999</v>
      </c>
      <c r="O18" s="54"/>
      <c r="P18" s="55">
        <f t="shared" si="1"/>
        <v>0</v>
      </c>
      <c r="Q18" s="51">
        <f t="shared" si="5"/>
        <v>4.7</v>
      </c>
      <c r="R18" s="52">
        <v>0.23860000000000001</v>
      </c>
      <c r="S18" s="53">
        <f t="shared" si="6"/>
        <v>1.1214200000000001</v>
      </c>
    </row>
    <row r="19" spans="2:20" x14ac:dyDescent="0.2">
      <c r="B19" s="16"/>
      <c r="E19" s="38">
        <v>15</v>
      </c>
      <c r="F19" s="7">
        <v>0.6</v>
      </c>
      <c r="G19" s="12">
        <v>0.7142857142857143</v>
      </c>
      <c r="H19" s="5">
        <f t="shared" si="2"/>
        <v>5</v>
      </c>
      <c r="J19" s="21">
        <f t="shared" si="3"/>
        <v>0</v>
      </c>
      <c r="K19" s="21">
        <f t="shared" si="4"/>
        <v>0</v>
      </c>
      <c r="L19" s="21">
        <f t="shared" si="7"/>
        <v>19</v>
      </c>
      <c r="M19" s="54">
        <f t="shared" si="0"/>
        <v>0</v>
      </c>
      <c r="N19" s="45">
        <v>0.33729999999999999</v>
      </c>
      <c r="O19" s="54"/>
      <c r="P19" s="55">
        <f t="shared" si="1"/>
        <v>0</v>
      </c>
      <c r="Q19" s="51">
        <f t="shared" si="5"/>
        <v>4.4000000000000004</v>
      </c>
      <c r="R19" s="52">
        <v>0.23860000000000001</v>
      </c>
      <c r="S19" s="53">
        <f t="shared" si="6"/>
        <v>1.0498400000000001</v>
      </c>
    </row>
    <row r="20" spans="2:20" x14ac:dyDescent="0.2">
      <c r="B20" s="16"/>
      <c r="E20" s="38">
        <v>16</v>
      </c>
      <c r="F20" s="7">
        <v>0.8</v>
      </c>
      <c r="G20" s="12">
        <v>0.34285714285714286</v>
      </c>
      <c r="H20" s="5">
        <f t="shared" si="2"/>
        <v>2.4</v>
      </c>
      <c r="I20" s="65" t="s">
        <v>39</v>
      </c>
      <c r="J20" s="62">
        <f t="shared" si="3"/>
        <v>0</v>
      </c>
      <c r="K20" s="62">
        <f t="shared" si="4"/>
        <v>-2.6</v>
      </c>
      <c r="L20" s="62">
        <f t="shared" si="7"/>
        <v>16.319587628865978</v>
      </c>
      <c r="M20" s="56">
        <f t="shared" si="0"/>
        <v>0</v>
      </c>
      <c r="N20" s="57">
        <v>0.47220000000000001</v>
      </c>
      <c r="O20" s="56"/>
      <c r="P20" s="58">
        <f t="shared" si="1"/>
        <v>0</v>
      </c>
      <c r="Q20" s="59">
        <f t="shared" si="5"/>
        <v>4.2</v>
      </c>
      <c r="R20" s="60">
        <v>0.38030000000000003</v>
      </c>
      <c r="S20" s="61">
        <f t="shared" si="6"/>
        <v>1.5972600000000001</v>
      </c>
    </row>
    <row r="21" spans="2:20" x14ac:dyDescent="0.2">
      <c r="E21" s="38">
        <v>17</v>
      </c>
      <c r="F21" s="7">
        <v>2.75</v>
      </c>
      <c r="G21" s="12">
        <v>0.1142857142857143</v>
      </c>
      <c r="H21" s="5">
        <f t="shared" si="2"/>
        <v>0.8</v>
      </c>
      <c r="I21" s="65" t="s">
        <v>39</v>
      </c>
      <c r="J21" s="62">
        <f t="shared" si="3"/>
        <v>0</v>
      </c>
      <c r="K21" s="62">
        <f t="shared" si="4"/>
        <v>-3.6</v>
      </c>
      <c r="L21" s="62">
        <f t="shared" si="7"/>
        <v>12.60824742268041</v>
      </c>
      <c r="M21" s="56">
        <f t="shared" si="0"/>
        <v>0</v>
      </c>
      <c r="N21" s="57">
        <v>0.47220000000000001</v>
      </c>
      <c r="O21" s="56"/>
      <c r="P21" s="58">
        <f t="shared" si="1"/>
        <v>0</v>
      </c>
      <c r="Q21" s="59">
        <f t="shared" si="5"/>
        <v>1.6500000000000001</v>
      </c>
      <c r="R21" s="60">
        <v>0.38030000000000003</v>
      </c>
      <c r="S21" s="61">
        <f t="shared" si="6"/>
        <v>0.62749500000000014</v>
      </c>
      <c r="T21" t="s">
        <v>35</v>
      </c>
    </row>
    <row r="22" spans="2:20" x14ac:dyDescent="0.2">
      <c r="E22" s="38">
        <v>18</v>
      </c>
      <c r="F22" s="7">
        <v>4.0999999999999996</v>
      </c>
      <c r="G22" s="12">
        <v>0</v>
      </c>
      <c r="H22" s="5">
        <f t="shared" si="2"/>
        <v>0</v>
      </c>
      <c r="I22" s="65" t="s">
        <v>39</v>
      </c>
      <c r="J22" s="62">
        <f t="shared" si="3"/>
        <v>0</v>
      </c>
      <c r="K22" s="62">
        <f t="shared" si="4"/>
        <v>-3.6</v>
      </c>
      <c r="L22" s="62">
        <f t="shared" si="7"/>
        <v>8.8969072164948422</v>
      </c>
      <c r="M22" s="56">
        <f t="shared" si="0"/>
        <v>0.49999999999999956</v>
      </c>
      <c r="N22" s="57">
        <v>0.47220000000000001</v>
      </c>
      <c r="O22" s="56"/>
      <c r="P22" s="58">
        <f t="shared" si="1"/>
        <v>0.23609999999999978</v>
      </c>
      <c r="Q22" s="59">
        <f t="shared" si="5"/>
        <v>0</v>
      </c>
      <c r="R22" s="60">
        <v>0.38030000000000003</v>
      </c>
      <c r="S22" s="61">
        <f t="shared" si="6"/>
        <v>0</v>
      </c>
      <c r="T22" s="40"/>
    </row>
    <row r="23" spans="2:20" x14ac:dyDescent="0.2">
      <c r="E23" s="38">
        <v>19</v>
      </c>
      <c r="F23" s="7">
        <v>3.4</v>
      </c>
      <c r="G23" s="12">
        <v>0</v>
      </c>
      <c r="H23" s="5">
        <f t="shared" si="2"/>
        <v>0</v>
      </c>
      <c r="J23" s="21">
        <f t="shared" si="3"/>
        <v>0</v>
      </c>
      <c r="K23" s="21">
        <f t="shared" si="4"/>
        <v>-3.4</v>
      </c>
      <c r="L23" s="21">
        <f t="shared" si="7"/>
        <v>5.3917525773195845</v>
      </c>
      <c r="M23" s="54">
        <f t="shared" si="0"/>
        <v>0</v>
      </c>
      <c r="N23" s="45">
        <f>$N$4</f>
        <v>0.33729999999999999</v>
      </c>
      <c r="O23" s="54"/>
      <c r="P23" s="55">
        <f t="shared" si="1"/>
        <v>0</v>
      </c>
      <c r="Q23" s="51">
        <f t="shared" si="5"/>
        <v>0</v>
      </c>
      <c r="R23" s="52">
        <v>0.23860000000000001</v>
      </c>
      <c r="S23" s="53">
        <f t="shared" si="6"/>
        <v>0</v>
      </c>
      <c r="T23" s="40" t="s">
        <v>29</v>
      </c>
    </row>
    <row r="24" spans="2:20" x14ac:dyDescent="0.2">
      <c r="E24" s="38">
        <v>20</v>
      </c>
      <c r="F24" s="7">
        <v>2.2000000000000002</v>
      </c>
      <c r="G24" s="12">
        <v>0</v>
      </c>
      <c r="H24" s="5">
        <f t="shared" si="2"/>
        <v>0</v>
      </c>
      <c r="J24" s="21">
        <f t="shared" si="3"/>
        <v>0</v>
      </c>
      <c r="K24" s="21">
        <f t="shared" si="4"/>
        <v>-2.2000000000000002</v>
      </c>
      <c r="L24" s="21">
        <f t="shared" si="7"/>
        <v>3.123711340206182</v>
      </c>
      <c r="M24" s="54">
        <f t="shared" si="0"/>
        <v>0</v>
      </c>
      <c r="N24" s="45">
        <f>$N$4</f>
        <v>0.33729999999999999</v>
      </c>
      <c r="O24" s="54"/>
      <c r="P24" s="55">
        <f t="shared" si="1"/>
        <v>0</v>
      </c>
      <c r="Q24" s="51">
        <f t="shared" si="5"/>
        <v>0</v>
      </c>
      <c r="R24" s="52">
        <v>0.23860000000000001</v>
      </c>
      <c r="S24" s="53">
        <f t="shared" si="6"/>
        <v>0</v>
      </c>
      <c r="T24" s="40" t="s">
        <v>30</v>
      </c>
    </row>
    <row r="25" spans="2:20" x14ac:dyDescent="0.2">
      <c r="E25" s="38">
        <v>21</v>
      </c>
      <c r="F25" s="7">
        <v>1.6</v>
      </c>
      <c r="G25" s="12">
        <v>0</v>
      </c>
      <c r="H25" s="5">
        <f t="shared" si="2"/>
        <v>0</v>
      </c>
      <c r="J25" s="21">
        <f t="shared" si="3"/>
        <v>0</v>
      </c>
      <c r="K25" s="21">
        <f t="shared" si="4"/>
        <v>-1.6</v>
      </c>
      <c r="L25" s="21">
        <f t="shared" si="7"/>
        <v>1.4742268041237077</v>
      </c>
      <c r="M25" s="54">
        <f t="shared" si="0"/>
        <v>0</v>
      </c>
      <c r="N25" s="45">
        <f>$N$4</f>
        <v>0.33729999999999999</v>
      </c>
      <c r="O25" s="54"/>
      <c r="P25" s="55">
        <f t="shared" si="1"/>
        <v>0</v>
      </c>
      <c r="Q25" s="51">
        <f t="shared" si="5"/>
        <v>0</v>
      </c>
      <c r="R25" s="52">
        <v>0.23860000000000001</v>
      </c>
      <c r="S25" s="53">
        <f t="shared" si="6"/>
        <v>0</v>
      </c>
      <c r="T25" s="40" t="s">
        <v>31</v>
      </c>
    </row>
    <row r="26" spans="2:20" x14ac:dyDescent="0.2">
      <c r="E26" s="38">
        <v>22</v>
      </c>
      <c r="F26" s="7">
        <v>0.9</v>
      </c>
      <c r="G26" s="12">
        <v>0</v>
      </c>
      <c r="H26" s="5">
        <f t="shared" si="2"/>
        <v>0</v>
      </c>
      <c r="J26" s="21">
        <f t="shared" si="3"/>
        <v>0</v>
      </c>
      <c r="K26" s="21">
        <f t="shared" si="4"/>
        <v>-0.9</v>
      </c>
      <c r="L26" s="21">
        <f t="shared" si="7"/>
        <v>0.54639175257731587</v>
      </c>
      <c r="M26" s="54">
        <f t="shared" si="0"/>
        <v>0</v>
      </c>
      <c r="N26" s="45">
        <f>$N$4</f>
        <v>0.33729999999999999</v>
      </c>
      <c r="O26" s="54"/>
      <c r="P26" s="55">
        <f t="shared" si="1"/>
        <v>0</v>
      </c>
      <c r="Q26" s="51">
        <f t="shared" si="5"/>
        <v>0</v>
      </c>
      <c r="R26" s="52">
        <v>0.23860000000000001</v>
      </c>
      <c r="S26" s="53">
        <f t="shared" si="6"/>
        <v>0</v>
      </c>
      <c r="T26" s="36" t="s">
        <v>21</v>
      </c>
    </row>
    <row r="27" spans="2:20" x14ac:dyDescent="0.2">
      <c r="E27" s="38">
        <v>23</v>
      </c>
      <c r="F27" s="7">
        <v>0.2</v>
      </c>
      <c r="G27" s="12">
        <v>0</v>
      </c>
      <c r="H27" s="5">
        <f t="shared" si="2"/>
        <v>0</v>
      </c>
      <c r="J27" s="21">
        <f t="shared" si="3"/>
        <v>0</v>
      </c>
      <c r="K27" s="21">
        <f t="shared" si="4"/>
        <v>-0.2</v>
      </c>
      <c r="L27" s="21">
        <f t="shared" si="7"/>
        <v>0.34020618556700655</v>
      </c>
      <c r="M27" s="46">
        <f t="shared" si="0"/>
        <v>0</v>
      </c>
      <c r="N27" s="47">
        <f>$N$4</f>
        <v>0.33729999999999999</v>
      </c>
      <c r="O27" s="46"/>
      <c r="P27" s="48">
        <f t="shared" si="1"/>
        <v>0</v>
      </c>
      <c r="Q27" s="51">
        <f t="shared" si="5"/>
        <v>0</v>
      </c>
      <c r="R27" s="52">
        <v>0.23860000000000001</v>
      </c>
      <c r="S27" s="53">
        <f t="shared" si="6"/>
        <v>0</v>
      </c>
      <c r="T27" s="36" t="s">
        <v>22</v>
      </c>
    </row>
    <row r="28" spans="2:20" s="1" customFormat="1" x14ac:dyDescent="0.2">
      <c r="E28" s="8" t="s">
        <v>2</v>
      </c>
      <c r="F28" s="9">
        <f>SUM(F4:F27)</f>
        <v>23.65</v>
      </c>
      <c r="G28" s="13"/>
      <c r="H28" s="10">
        <f>SUM(H4:H27)</f>
        <v>41.599999999999994</v>
      </c>
      <c r="I28" s="66"/>
      <c r="J28" s="11">
        <f>SUM(J4:J27)</f>
        <v>19.824742268041234</v>
      </c>
      <c r="K28" s="11">
        <f>SUM(K4:K27)</f>
        <v>-18.899999999999999</v>
      </c>
      <c r="L28" s="9"/>
      <c r="M28" s="11">
        <f>SUM(M4:M27)</f>
        <v>11.9</v>
      </c>
      <c r="N28" s="42"/>
      <c r="O28" s="11"/>
      <c r="P28" s="22">
        <f>SUM(P4:P27)</f>
        <v>2.5974200000000001</v>
      </c>
      <c r="Q28" s="11">
        <f>SUM(Q4:Q27)</f>
        <v>28.925257731958762</v>
      </c>
      <c r="R28" s="42"/>
      <c r="S28" s="22">
        <f>SUM(S4:S27)</f>
        <v>7.730511494845361</v>
      </c>
      <c r="T28" s="37">
        <f>P28-S28</f>
        <v>-5.1330914948453614</v>
      </c>
    </row>
    <row r="29" spans="2:20" s="70" customFormat="1" ht="21" x14ac:dyDescent="0.25">
      <c r="B29" s="16" t="s">
        <v>28</v>
      </c>
      <c r="E29" s="71"/>
      <c r="G29" s="72"/>
      <c r="H29" s="73"/>
      <c r="I29" s="74"/>
      <c r="J29" s="75"/>
      <c r="K29" s="75"/>
      <c r="L29" s="76" t="str">
        <f>IF($L$27 &gt; 0,"BATTERY CHARGE REMAINING AT END OF DAY","")</f>
        <v>BATTERY CHARGE REMAINING AT END OF DAY</v>
      </c>
      <c r="M29" s="75"/>
      <c r="N29" s="77"/>
      <c r="O29" s="75"/>
      <c r="Q29" s="75"/>
      <c r="R29" s="77"/>
    </row>
    <row r="30" spans="2:20" x14ac:dyDescent="0.2">
      <c r="B30" s="16" t="s">
        <v>27</v>
      </c>
    </row>
    <row r="31" spans="2:20" x14ac:dyDescent="0.2">
      <c r="B31" s="16" t="s">
        <v>26</v>
      </c>
    </row>
  </sheetData>
  <hyperlinks>
    <hyperlink ref="B4" r:id="rId1" xr:uid="{1E49E752-CFE3-184C-B60D-97B0EEFC68DE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4E8B-C2E8-A84F-892D-F16714FFCD94}">
  <dimension ref="B1:C28"/>
  <sheetViews>
    <sheetView showGridLines="0" zoomScale="126" zoomScaleNormal="126" workbookViewId="0">
      <selection activeCell="B4" sqref="B4:B27"/>
    </sheetView>
  </sheetViews>
  <sheetFormatPr baseColWidth="10" defaultRowHeight="16" x14ac:dyDescent="0.2"/>
  <cols>
    <col min="1" max="1" width="2.1640625" customWidth="1"/>
    <col min="2" max="2" width="12" customWidth="1"/>
  </cols>
  <sheetData>
    <row r="1" spans="2:3" ht="10" customHeight="1" x14ac:dyDescent="0.2"/>
    <row r="2" spans="2:3" s="3" customFormat="1" ht="47" customHeight="1" x14ac:dyDescent="0.2">
      <c r="B2" s="3" t="s">
        <v>10</v>
      </c>
      <c r="C2" s="15"/>
    </row>
    <row r="3" spans="2:3" s="3" customFormat="1" ht="7" customHeight="1" x14ac:dyDescent="0.2">
      <c r="C3" s="4"/>
    </row>
    <row r="4" spans="2:3" x14ac:dyDescent="0.2">
      <c r="B4" s="7">
        <v>0.2</v>
      </c>
    </row>
    <row r="5" spans="2:3" x14ac:dyDescent="0.2">
      <c r="B5" s="7">
        <v>0.2</v>
      </c>
    </row>
    <row r="6" spans="2:3" x14ac:dyDescent="0.2">
      <c r="B6" s="7">
        <v>0.2</v>
      </c>
    </row>
    <row r="7" spans="2:3" x14ac:dyDescent="0.2">
      <c r="B7" s="7">
        <v>0.2</v>
      </c>
    </row>
    <row r="8" spans="2:3" x14ac:dyDescent="0.2">
      <c r="B8" s="7">
        <v>0.2</v>
      </c>
    </row>
    <row r="9" spans="2:3" x14ac:dyDescent="0.2">
      <c r="B9" s="7">
        <v>0.2</v>
      </c>
    </row>
    <row r="10" spans="2:3" x14ac:dyDescent="0.2">
      <c r="B10" s="7">
        <v>0.2</v>
      </c>
    </row>
    <row r="11" spans="2:3" x14ac:dyDescent="0.2">
      <c r="B11" s="7">
        <v>0.2</v>
      </c>
    </row>
    <row r="12" spans="2:3" x14ac:dyDescent="0.2">
      <c r="B12" s="7">
        <v>0.4</v>
      </c>
    </row>
    <row r="13" spans="2:3" x14ac:dyDescent="0.2">
      <c r="B13" s="7">
        <v>3.4</v>
      </c>
    </row>
    <row r="14" spans="2:3" x14ac:dyDescent="0.2">
      <c r="B14" s="7">
        <v>1.5</v>
      </c>
    </row>
    <row r="15" spans="2:3" x14ac:dyDescent="0.2">
      <c r="B15" s="7">
        <v>0.9</v>
      </c>
    </row>
    <row r="16" spans="2:3" x14ac:dyDescent="0.2">
      <c r="B16" s="7">
        <v>0.6</v>
      </c>
    </row>
    <row r="17" spans="2:2" x14ac:dyDescent="0.2">
      <c r="B17" s="7">
        <v>0.6</v>
      </c>
    </row>
    <row r="18" spans="2:2" x14ac:dyDescent="0.2">
      <c r="B18" s="7">
        <v>0.5</v>
      </c>
    </row>
    <row r="19" spans="2:2" x14ac:dyDescent="0.2">
      <c r="B19" s="7">
        <v>0.6</v>
      </c>
    </row>
    <row r="20" spans="2:2" x14ac:dyDescent="0.2">
      <c r="B20" s="7">
        <v>1.1000000000000001</v>
      </c>
    </row>
    <row r="21" spans="2:2" x14ac:dyDescent="0.2">
      <c r="B21" s="7">
        <v>2.75</v>
      </c>
    </row>
    <row r="22" spans="2:2" x14ac:dyDescent="0.2">
      <c r="B22" s="7">
        <v>4.0999999999999996</v>
      </c>
    </row>
    <row r="23" spans="2:2" x14ac:dyDescent="0.2">
      <c r="B23" s="7">
        <v>1.5</v>
      </c>
    </row>
    <row r="24" spans="2:2" x14ac:dyDescent="0.2">
      <c r="B24" s="7">
        <v>0.7</v>
      </c>
    </row>
    <row r="25" spans="2:2" x14ac:dyDescent="0.2">
      <c r="B25" s="7">
        <v>0.6</v>
      </c>
    </row>
    <row r="26" spans="2:2" x14ac:dyDescent="0.2">
      <c r="B26" s="7">
        <v>0.2</v>
      </c>
    </row>
    <row r="27" spans="2:2" x14ac:dyDescent="0.2">
      <c r="B27" s="7">
        <v>0.2</v>
      </c>
    </row>
    <row r="28" spans="2:2" s="1" customFormat="1" x14ac:dyDescent="0.2">
      <c r="B28" s="9">
        <f>SUM(B4:B27)</f>
        <v>21.249999999999996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Solar with Battery</vt:lpstr>
      <vt:lpstr>Home Consumption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Does Solar</dc:creator>
  <cp:keywords/>
  <dc:description/>
  <cp:lastModifiedBy>Gary Waite</cp:lastModifiedBy>
  <dcterms:created xsi:type="dcterms:W3CDTF">2022-08-11T05:13:59Z</dcterms:created>
  <dcterms:modified xsi:type="dcterms:W3CDTF">2023-03-17T12:51:46Z</dcterms:modified>
  <cp:category/>
</cp:coreProperties>
</file>