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gary/Desktop/"/>
    </mc:Choice>
  </mc:AlternateContent>
  <xr:revisionPtr revIDLastSave="0" documentId="13_ncr:1_{D28F8EBD-B23E-1341-8CFE-75846683E259}" xr6:coauthVersionLast="47" xr6:coauthVersionMax="47" xr10:uidLastSave="{00000000-0000-0000-0000-000000000000}"/>
  <bookViews>
    <workbookView xWindow="0" yWindow="500" windowWidth="28800" windowHeight="16280" xr2:uid="{8E21B5AD-6625-994D-A368-41239D2E2A00}"/>
  </bookViews>
  <sheets>
    <sheet name="Solar" sheetId="3" r:id="rId1"/>
    <sheet name="Solar with Battery" sheetId="2" r:id="rId2"/>
    <sheet name="Just Battery" sheetId="5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5" i="5" l="1"/>
  <c r="K6" i="5"/>
  <c r="K7" i="5"/>
  <c r="K8" i="5"/>
  <c r="K9" i="5"/>
  <c r="K10" i="5"/>
  <c r="K11" i="5"/>
  <c r="K12" i="5"/>
  <c r="K13" i="5"/>
  <c r="K14" i="5"/>
  <c r="K15" i="5"/>
  <c r="K16" i="5"/>
  <c r="K17" i="5"/>
  <c r="K18" i="5"/>
  <c r="K19" i="5"/>
  <c r="K20" i="5"/>
  <c r="K21" i="5"/>
  <c r="K22" i="5"/>
  <c r="K23" i="5"/>
  <c r="K24" i="5"/>
  <c r="K25" i="5"/>
  <c r="K26" i="5"/>
  <c r="K27" i="5"/>
  <c r="K4" i="5"/>
  <c r="G4" i="5"/>
  <c r="H4" i="5" s="1"/>
  <c r="J4" i="5" s="1"/>
  <c r="F28" i="5"/>
  <c r="J6" i="3"/>
  <c r="J7" i="3"/>
  <c r="J8" i="3"/>
  <c r="J9" i="3"/>
  <c r="J10" i="3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5" i="3"/>
  <c r="M6" i="2"/>
  <c r="M7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5" i="2"/>
  <c r="H5" i="2"/>
  <c r="H6" i="2"/>
  <c r="H7" i="2"/>
  <c r="H8" i="2"/>
  <c r="H9" i="2"/>
  <c r="H10" i="2"/>
  <c r="H11" i="2"/>
  <c r="I11" i="2" s="1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4" i="2"/>
  <c r="J4" i="2" s="1"/>
  <c r="H5" i="3"/>
  <c r="M5" i="3" s="1"/>
  <c r="N5" i="3" s="1"/>
  <c r="H6" i="3"/>
  <c r="M6" i="3" s="1"/>
  <c r="N6" i="3" s="1"/>
  <c r="H7" i="3"/>
  <c r="M7" i="3" s="1"/>
  <c r="N7" i="3" s="1"/>
  <c r="H8" i="3"/>
  <c r="I8" i="3" s="1"/>
  <c r="H9" i="3"/>
  <c r="I9" i="3" s="1"/>
  <c r="H10" i="3"/>
  <c r="M10" i="3" s="1"/>
  <c r="N10" i="3" s="1"/>
  <c r="H11" i="3"/>
  <c r="I11" i="3" s="1"/>
  <c r="H12" i="3"/>
  <c r="M12" i="3" s="1"/>
  <c r="N12" i="3" s="1"/>
  <c r="H13" i="3"/>
  <c r="M13" i="3" s="1"/>
  <c r="N13" i="3" s="1"/>
  <c r="H14" i="3"/>
  <c r="M14" i="3" s="1"/>
  <c r="N14" i="3" s="1"/>
  <c r="H15" i="3"/>
  <c r="M15" i="3" s="1"/>
  <c r="N15" i="3" s="1"/>
  <c r="H16" i="3"/>
  <c r="M16" i="3" s="1"/>
  <c r="N16" i="3" s="1"/>
  <c r="H17" i="3"/>
  <c r="I17" i="3" s="1"/>
  <c r="H18" i="3"/>
  <c r="I18" i="3" s="1"/>
  <c r="H19" i="3"/>
  <c r="I19" i="3" s="1"/>
  <c r="H20" i="3"/>
  <c r="M20" i="3" s="1"/>
  <c r="N20" i="3" s="1"/>
  <c r="H21" i="3"/>
  <c r="I21" i="3" s="1"/>
  <c r="H22" i="3"/>
  <c r="I22" i="3" s="1"/>
  <c r="H23" i="3"/>
  <c r="M23" i="3" s="1"/>
  <c r="N23" i="3" s="1"/>
  <c r="H24" i="3"/>
  <c r="M24" i="3" s="1"/>
  <c r="N24" i="3" s="1"/>
  <c r="H25" i="3"/>
  <c r="I25" i="3" s="1"/>
  <c r="H26" i="3"/>
  <c r="M26" i="3" s="1"/>
  <c r="N26" i="3" s="1"/>
  <c r="H27" i="3"/>
  <c r="I27" i="3" s="1"/>
  <c r="H4" i="3"/>
  <c r="I4" i="3" s="1"/>
  <c r="L4" i="3" s="1"/>
  <c r="F28" i="3"/>
  <c r="F28" i="2"/>
  <c r="P11" i="2" l="1"/>
  <c r="I4" i="2"/>
  <c r="M18" i="3"/>
  <c r="N18" i="3" s="1"/>
  <c r="M25" i="3"/>
  <c r="N25" i="3" s="1"/>
  <c r="M9" i="3"/>
  <c r="N9" i="3" s="1"/>
  <c r="M4" i="3"/>
  <c r="N4" i="3" s="1"/>
  <c r="M19" i="3"/>
  <c r="N19" i="3" s="1"/>
  <c r="M17" i="3"/>
  <c r="N17" i="3" s="1"/>
  <c r="M8" i="3"/>
  <c r="N8" i="3" s="1"/>
  <c r="M27" i="3"/>
  <c r="N27" i="3" s="1"/>
  <c r="M11" i="3"/>
  <c r="N11" i="3" s="1"/>
  <c r="M22" i="3"/>
  <c r="N22" i="3" s="1"/>
  <c r="M21" i="3"/>
  <c r="N21" i="3" s="1"/>
  <c r="I4" i="5"/>
  <c r="L27" i="3"/>
  <c r="L11" i="3"/>
  <c r="L8" i="3"/>
  <c r="L22" i="3"/>
  <c r="L19" i="3"/>
  <c r="L18" i="3"/>
  <c r="L25" i="3"/>
  <c r="L17" i="3"/>
  <c r="L9" i="3"/>
  <c r="L21" i="3"/>
  <c r="I5" i="3"/>
  <c r="L5" i="3" s="1"/>
  <c r="I13" i="3"/>
  <c r="L13" i="3" s="1"/>
  <c r="I14" i="3"/>
  <c r="L14" i="3" s="1"/>
  <c r="I20" i="3"/>
  <c r="L20" i="3" s="1"/>
  <c r="I7" i="3"/>
  <c r="L7" i="3" s="1"/>
  <c r="I24" i="3"/>
  <c r="L24" i="3" s="1"/>
  <c r="I16" i="3"/>
  <c r="L16" i="3" s="1"/>
  <c r="I12" i="3"/>
  <c r="L12" i="3" s="1"/>
  <c r="I23" i="3"/>
  <c r="L23" i="3" s="1"/>
  <c r="I15" i="3"/>
  <c r="L15" i="3" s="1"/>
  <c r="I10" i="3"/>
  <c r="L10" i="3" s="1"/>
  <c r="I6" i="3"/>
  <c r="L6" i="3" s="1"/>
  <c r="I26" i="3"/>
  <c r="L26" i="3" s="1"/>
  <c r="H28" i="3"/>
  <c r="L4" i="2"/>
  <c r="O4" i="2" s="1"/>
  <c r="H28" i="2"/>
  <c r="N28" i="3" l="1"/>
  <c r="M4" i="5"/>
  <c r="L28" i="3"/>
  <c r="O28" i="3" l="1"/>
  <c r="I28" i="3" l="1"/>
  <c r="M28" i="3"/>
  <c r="Q11" i="2" l="1"/>
  <c r="G5" i="5" l="1"/>
  <c r="H5" i="5" s="1"/>
  <c r="J5" i="5" l="1"/>
  <c r="M5" i="5" s="1"/>
  <c r="I5" i="5"/>
  <c r="G6" i="5" l="1"/>
  <c r="H6" i="5" s="1"/>
  <c r="J6" i="5" l="1"/>
  <c r="I6" i="5"/>
  <c r="M6" i="5" l="1"/>
  <c r="G7" i="5"/>
  <c r="H7" i="5" s="1"/>
  <c r="J7" i="5" l="1"/>
  <c r="I7" i="5"/>
  <c r="M7" i="5" l="1"/>
  <c r="G8" i="5"/>
  <c r="H8" i="5" s="1"/>
  <c r="J8" i="5" l="1"/>
  <c r="M8" i="5" l="1"/>
  <c r="I8" i="5"/>
  <c r="G9" i="5" l="1"/>
  <c r="H9" i="5" s="1"/>
  <c r="J9" i="5" l="1"/>
  <c r="I9" i="5"/>
  <c r="M9" i="5" l="1"/>
  <c r="G10" i="5"/>
  <c r="H10" i="5" s="1"/>
  <c r="I10" i="5" l="1"/>
  <c r="J10" i="5" l="1"/>
  <c r="M10" i="5" s="1"/>
  <c r="G11" i="5"/>
  <c r="H11" i="5" s="1"/>
  <c r="I11" i="5" l="1"/>
  <c r="G12" i="5" l="1"/>
  <c r="H12" i="5" s="1"/>
  <c r="J11" i="5"/>
  <c r="M11" i="5" s="1"/>
  <c r="I12" i="5" l="1"/>
  <c r="G13" i="5" l="1"/>
  <c r="H13" i="5" s="1"/>
  <c r="J12" i="5"/>
  <c r="M12" i="5" s="1"/>
  <c r="I13" i="5" l="1"/>
  <c r="J13" i="5" l="1"/>
  <c r="M13" i="5" s="1"/>
  <c r="G14" i="5"/>
  <c r="H14" i="5" s="1"/>
  <c r="I14" i="5" l="1"/>
  <c r="J14" i="5" l="1"/>
  <c r="M14" i="5" s="1"/>
  <c r="G15" i="5"/>
  <c r="H15" i="5" s="1"/>
  <c r="J15" i="5" l="1"/>
  <c r="M15" i="5" s="1"/>
  <c r="I15" i="5" l="1"/>
  <c r="G16" i="5" l="1"/>
  <c r="H16" i="5" s="1"/>
  <c r="J16" i="5" l="1"/>
  <c r="M16" i="5" s="1"/>
  <c r="I16" i="5"/>
  <c r="G17" i="5" l="1"/>
  <c r="H17" i="5" s="1"/>
  <c r="J17" i="5" l="1"/>
  <c r="M17" i="5" s="1"/>
  <c r="I17" i="5"/>
  <c r="G18" i="5" l="1"/>
  <c r="H18" i="5" s="1"/>
  <c r="J18" i="5" l="1"/>
  <c r="M18" i="5" s="1"/>
  <c r="I18" i="5" l="1"/>
  <c r="G19" i="5" l="1"/>
  <c r="H19" i="5" s="1"/>
  <c r="J19" i="5" l="1"/>
  <c r="M19" i="5" s="1"/>
  <c r="I19" i="5" l="1"/>
  <c r="G20" i="5" l="1"/>
  <c r="H20" i="5" s="1"/>
  <c r="I20" i="5" l="1"/>
  <c r="G21" i="5" l="1"/>
  <c r="H21" i="5" s="1"/>
  <c r="J20" i="5"/>
  <c r="M20" i="5" s="1"/>
  <c r="I21" i="5" l="1"/>
  <c r="G22" i="5" l="1"/>
  <c r="H22" i="5" s="1"/>
  <c r="J21" i="5"/>
  <c r="M21" i="5" s="1"/>
  <c r="I22" i="5" l="1"/>
  <c r="G23" i="5" l="1"/>
  <c r="H23" i="5" s="1"/>
  <c r="J22" i="5"/>
  <c r="M22" i="5" s="1"/>
  <c r="I23" i="5" l="1"/>
  <c r="G24" i="5" l="1"/>
  <c r="H24" i="5" s="1"/>
  <c r="J23" i="5"/>
  <c r="M23" i="5" s="1"/>
  <c r="I24" i="5" l="1"/>
  <c r="J24" i="5" l="1"/>
  <c r="M24" i="5" s="1"/>
  <c r="G25" i="5"/>
  <c r="H25" i="5" s="1"/>
  <c r="J25" i="5" l="1"/>
  <c r="M25" i="5" s="1"/>
  <c r="I25" i="5"/>
  <c r="G26" i="5" l="1"/>
  <c r="H26" i="5" s="1"/>
  <c r="J26" i="5" l="1"/>
  <c r="M26" i="5" s="1"/>
  <c r="I26" i="5" l="1"/>
  <c r="G27" i="5" l="1"/>
  <c r="H27" i="5" s="1"/>
  <c r="H28" i="5" l="1"/>
  <c r="G28" i="5"/>
  <c r="I27" i="5" l="1"/>
  <c r="J27" i="5"/>
  <c r="M27" i="5" l="1"/>
  <c r="M28" i="5" s="1"/>
  <c r="N28" i="5" s="1"/>
  <c r="J28" i="5"/>
  <c r="P4" i="2"/>
  <c r="Q4" i="2" s="1"/>
  <c r="J11" i="2" l="1"/>
  <c r="K11" i="2" s="1"/>
  <c r="I12" i="2" s="1"/>
  <c r="P12" i="2" s="1"/>
  <c r="Q12" i="2" s="1"/>
  <c r="J12" i="2" l="1"/>
  <c r="L12" i="2" s="1"/>
  <c r="O12" i="2" s="1"/>
  <c r="L11" i="2"/>
  <c r="O11" i="2" s="1"/>
  <c r="K12" i="2" l="1"/>
  <c r="I13" i="2" s="1"/>
  <c r="P13" i="2" s="1"/>
  <c r="Q13" i="2" s="1"/>
  <c r="J13" i="2" l="1"/>
  <c r="L13" i="2" s="1"/>
  <c r="O13" i="2" s="1"/>
  <c r="K13" i="2" l="1"/>
  <c r="I14" i="2" s="1"/>
  <c r="P14" i="2" s="1"/>
  <c r="Q14" i="2" s="1"/>
  <c r="J14" i="2" l="1"/>
  <c r="L14" i="2" s="1"/>
  <c r="O14" i="2" s="1"/>
  <c r="K14" i="2" l="1"/>
  <c r="I15" i="2" s="1"/>
  <c r="P15" i="2" s="1"/>
  <c r="Q15" i="2" s="1"/>
  <c r="J15" i="2" l="1"/>
  <c r="L15" i="2" s="1"/>
  <c r="O15" i="2" s="1"/>
  <c r="K15" i="2" l="1"/>
  <c r="I16" i="2" s="1"/>
  <c r="P16" i="2" s="1"/>
  <c r="Q16" i="2" s="1"/>
  <c r="J16" i="2" l="1"/>
  <c r="L16" i="2" s="1"/>
  <c r="O16" i="2" s="1"/>
  <c r="K16" i="2"/>
  <c r="I17" i="2" s="1"/>
  <c r="P17" i="2" s="1"/>
  <c r="Q17" i="2" s="1"/>
  <c r="J17" i="2" l="1"/>
  <c r="L17" i="2" s="1"/>
  <c r="O17" i="2" s="1"/>
  <c r="K17" i="2" l="1"/>
  <c r="I18" i="2" s="1"/>
  <c r="P18" i="2" s="1"/>
  <c r="Q18" i="2" s="1"/>
  <c r="J18" i="2" l="1"/>
  <c r="L18" i="2" s="1"/>
  <c r="O18" i="2" s="1"/>
  <c r="K18" i="2" l="1"/>
  <c r="I19" i="2" s="1"/>
  <c r="P19" i="2" s="1"/>
  <c r="Q19" i="2" s="1"/>
  <c r="J19" i="2" l="1"/>
  <c r="L19" i="2" s="1"/>
  <c r="O19" i="2" s="1"/>
  <c r="K19" i="2" l="1"/>
  <c r="I20" i="2" l="1"/>
  <c r="J20" i="2"/>
  <c r="L20" i="2" s="1"/>
  <c r="O20" i="2" s="1"/>
  <c r="P20" i="2" l="1"/>
  <c r="Q20" i="2" s="1"/>
  <c r="K20" i="2"/>
  <c r="I21" i="2" l="1"/>
  <c r="P21" i="2" s="1"/>
  <c r="Q21" i="2" s="1"/>
  <c r="J21" i="2"/>
  <c r="L21" i="2" s="1"/>
  <c r="O21" i="2" s="1"/>
  <c r="K21" i="2" l="1"/>
  <c r="I22" i="2" s="1"/>
  <c r="P22" i="2" s="1"/>
  <c r="Q22" i="2" s="1"/>
  <c r="J22" i="2" l="1"/>
  <c r="L22" i="2" s="1"/>
  <c r="O22" i="2" s="1"/>
  <c r="K22" i="2" l="1"/>
  <c r="I23" i="2" s="1"/>
  <c r="P23" i="2" s="1"/>
  <c r="Q23" i="2" s="1"/>
  <c r="J23" i="2"/>
  <c r="L23" i="2" s="1"/>
  <c r="O23" i="2" s="1"/>
  <c r="K23" i="2" l="1"/>
  <c r="I24" i="2" s="1"/>
  <c r="P24" i="2"/>
  <c r="Q24" i="2" s="1"/>
  <c r="J24" i="2" l="1"/>
  <c r="L24" i="2" s="1"/>
  <c r="O24" i="2" s="1"/>
  <c r="K24" i="2" l="1"/>
  <c r="I25" i="2" s="1"/>
  <c r="J25" i="2"/>
  <c r="L25" i="2" s="1"/>
  <c r="O25" i="2" s="1"/>
  <c r="P25" i="2"/>
  <c r="Q25" i="2" s="1"/>
  <c r="K25" i="2" l="1"/>
  <c r="I26" i="2"/>
  <c r="P26" i="2" s="1"/>
  <c r="Q26" i="2" s="1"/>
  <c r="J26" i="2"/>
  <c r="L26" i="2" s="1"/>
  <c r="O26" i="2" s="1"/>
  <c r="K26" i="2" l="1"/>
  <c r="I27" i="2" s="1"/>
  <c r="J27" i="2"/>
  <c r="L27" i="2" s="1"/>
  <c r="O27" i="2" s="1"/>
  <c r="P27" i="2" l="1"/>
  <c r="Q27" i="2" s="1"/>
  <c r="K27" i="2"/>
  <c r="K4" i="2" s="1"/>
  <c r="I5" i="2" l="1"/>
  <c r="J5" i="2"/>
  <c r="L5" i="2" s="1"/>
  <c r="O5" i="2" s="1"/>
  <c r="P5" i="2" l="1"/>
  <c r="Q5" i="2" s="1"/>
  <c r="K5" i="2"/>
  <c r="I6" i="2" l="1"/>
  <c r="J6" i="2"/>
  <c r="L6" i="2" s="1"/>
  <c r="O6" i="2" s="1"/>
  <c r="P6" i="2" l="1"/>
  <c r="Q6" i="2" s="1"/>
  <c r="K6" i="2"/>
  <c r="J7" i="2" l="1"/>
  <c r="L7" i="2" s="1"/>
  <c r="O7" i="2" s="1"/>
  <c r="I7" i="2"/>
  <c r="K7" i="2" l="1"/>
  <c r="P7" i="2"/>
  <c r="Q7" i="2" s="1"/>
  <c r="I8" i="2" l="1"/>
  <c r="J8" i="2"/>
  <c r="L8" i="2" s="1"/>
  <c r="O8" i="2" s="1"/>
  <c r="K8" i="2" l="1"/>
  <c r="P8" i="2"/>
  <c r="Q8" i="2" s="1"/>
  <c r="I9" i="2" l="1"/>
  <c r="J9" i="2"/>
  <c r="L9" i="2" s="1"/>
  <c r="O9" i="2" s="1"/>
  <c r="K9" i="2" l="1"/>
  <c r="P9" i="2"/>
  <c r="Q9" i="2" s="1"/>
  <c r="J10" i="2" l="1"/>
  <c r="I10" i="2"/>
  <c r="P10" i="2" l="1"/>
  <c r="I28" i="2"/>
  <c r="L10" i="2"/>
  <c r="J28" i="2"/>
  <c r="O10" i="2" l="1"/>
  <c r="O28" i="2" s="1"/>
  <c r="L28" i="2"/>
  <c r="Q10" i="2"/>
  <c r="Q28" i="2" s="1"/>
  <c r="P28" i="2"/>
  <c r="R28" i="2" l="1"/>
</calcChain>
</file>

<file path=xl/sharedStrings.xml><?xml version="1.0" encoding="utf-8"?>
<sst xmlns="http://schemas.openxmlformats.org/spreadsheetml/2006/main" count="107" uniqueCount="42">
  <si>
    <t>Battery Size</t>
  </si>
  <si>
    <t>kWh</t>
  </si>
  <si>
    <t>Totals</t>
  </si>
  <si>
    <t>Max Charge Rate</t>
  </si>
  <si>
    <t>Max Discharge Rate</t>
  </si>
  <si>
    <t>Max Array Output</t>
  </si>
  <si>
    <t>Max Inverter Output</t>
  </si>
  <si>
    <t>Charging Losses</t>
  </si>
  <si>
    <t>Battery Level (kWh)</t>
  </si>
  <si>
    <t>Although best efforts have been</t>
  </si>
  <si>
    <t>Check for newer version</t>
  </si>
  <si>
    <t>utility may contain errors errors.</t>
  </si>
  <si>
    <t>Therefore no warranty is provided.</t>
  </si>
  <si>
    <t>taken to ensure accuracy, this</t>
  </si>
  <si>
    <t>Home Consumption (kWh)</t>
  </si>
  <si>
    <t>Solar Generation (kWh)</t>
  </si>
  <si>
    <t xml:space="preserve"> Battery Charge (kW)</t>
  </si>
  <si>
    <t>Battery Discharge (kW)</t>
  </si>
  <si>
    <t>Grid Import (kWh)</t>
  </si>
  <si>
    <t>Grid Export (kWh)</t>
  </si>
  <si>
    <t>Solar Model (0-&gt;1)</t>
  </si>
  <si>
    <t>Solar Calculator Version 1.00</t>
  </si>
  <si>
    <t>Yellow cells are editable</t>
  </si>
  <si>
    <t>kW</t>
  </si>
  <si>
    <t>Import Cost/kWh (£)</t>
  </si>
  <si>
    <t>Import Cost (£)</t>
  </si>
  <si>
    <t>Export Price/kWh</t>
  </si>
  <si>
    <t>Export Revenue (£)</t>
  </si>
  <si>
    <t>Daily</t>
  </si>
  <si>
    <t>Cost</t>
  </si>
  <si>
    <t>Discharging Losses</t>
  </si>
  <si>
    <t>Offpeak Hours</t>
  </si>
  <si>
    <t>Hour of Day</t>
  </si>
  <si>
    <t>*</t>
  </si>
  <si>
    <t>batteries, set to 0% and 3%.</t>
  </si>
  <si>
    <t>to 6% and 3%. For DC-coupled</t>
  </si>
  <si>
    <t>*For AC-coupled batteries, set</t>
  </si>
  <si>
    <t>Offpeak Cost/kWh</t>
  </si>
  <si>
    <t>Peak Cost/kWh</t>
  </si>
  <si>
    <t>Standing</t>
  </si>
  <si>
    <t>Charge</t>
  </si>
  <si>
    <t>Excluded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</si>
</sst>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12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 tint="-0.499984740745262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0" tint="-0.249977111117893"/>
      <name val="Calibri"/>
      <family val="2"/>
      <scheme val="minor"/>
    </font>
    <font>
      <sz val="12"/>
      <color theme="0" tint="-0.249977111117893"/>
      <name val="Calibri"/>
      <family val="2"/>
      <scheme val="minor"/>
    </font>
    <font>
      <sz val="12"/>
      <color rgb="FFC00000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12"/>
      <color rgb="FFC00000"/>
      <name val="Calibri"/>
      <family val="2"/>
      <scheme val="minor"/>
    </font>
    <font>
      <b/>
      <sz val="14"/>
      <color rgb="FFC00000"/>
      <name val="Calibri"/>
      <family val="2"/>
      <scheme val="minor"/>
    </font>
    <font>
      <i/>
      <sz val="10"/>
      <color rgb="FFC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D966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57">
    <xf numFmtId="0" fontId="0" fillId="0" borderId="0" xfId="0"/>
    <xf numFmtId="0" fontId="2" fillId="0" borderId="0" xfId="0" applyFont="1"/>
    <xf numFmtId="2" fontId="0" fillId="0" borderId="0" xfId="0" applyNumberFormat="1"/>
    <xf numFmtId="0" fontId="2" fillId="0" borderId="0" xfId="0" applyFont="1" applyAlignment="1">
      <alignment horizontal="right" wrapText="1"/>
    </xf>
    <xf numFmtId="2" fontId="2" fillId="0" borderId="0" xfId="0" applyNumberFormat="1" applyFont="1" applyAlignment="1">
      <alignment horizontal="right" wrapText="1"/>
    </xf>
    <xf numFmtId="2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0" fillId="2" borderId="0" xfId="0" applyFill="1"/>
    <xf numFmtId="0" fontId="2" fillId="3" borderId="0" xfId="0" applyFont="1" applyFill="1" applyAlignment="1">
      <alignment horizontal="right"/>
    </xf>
    <xf numFmtId="0" fontId="2" fillId="3" borderId="0" xfId="0" applyFont="1" applyFill="1"/>
    <xf numFmtId="2" fontId="2" fillId="3" borderId="0" xfId="0" applyNumberFormat="1" applyFont="1" applyFill="1" applyAlignment="1">
      <alignment horizontal="right"/>
    </xf>
    <xf numFmtId="2" fontId="2" fillId="3" borderId="0" xfId="0" applyNumberFormat="1" applyFont="1" applyFill="1"/>
    <xf numFmtId="2" fontId="6" fillId="0" borderId="0" xfId="0" applyNumberFormat="1" applyFont="1" applyAlignment="1">
      <alignment horizontal="right"/>
    </xf>
    <xf numFmtId="2" fontId="5" fillId="3" borderId="0" xfId="0" applyNumberFormat="1" applyFont="1" applyFill="1" applyAlignment="1">
      <alignment horizontal="right"/>
    </xf>
    <xf numFmtId="0" fontId="0" fillId="4" borderId="0" xfId="0" applyFill="1"/>
    <xf numFmtId="0" fontId="7" fillId="0" borderId="0" xfId="0" applyFont="1" applyAlignment="1">
      <alignment horizontal="left"/>
    </xf>
    <xf numFmtId="0" fontId="7" fillId="0" borderId="0" xfId="0" applyFont="1"/>
    <xf numFmtId="0" fontId="8" fillId="0" borderId="0" xfId="2" applyFill="1" applyAlignment="1">
      <alignment horizontal="left"/>
    </xf>
    <xf numFmtId="0" fontId="8" fillId="0" borderId="0" xfId="2" applyFill="1"/>
    <xf numFmtId="0" fontId="0" fillId="0" borderId="0" xfId="0" applyFill="1"/>
    <xf numFmtId="2" fontId="2" fillId="5" borderId="0" xfId="0" applyNumberFormat="1" applyFont="1" applyFill="1" applyAlignment="1">
      <alignment horizontal="right" wrapText="1"/>
    </xf>
    <xf numFmtId="0" fontId="2" fillId="5" borderId="0" xfId="0" applyFont="1" applyFill="1" applyAlignment="1">
      <alignment horizontal="right" wrapText="1"/>
    </xf>
    <xf numFmtId="2" fontId="0" fillId="5" borderId="0" xfId="0" applyNumberFormat="1" applyFill="1"/>
    <xf numFmtId="164" fontId="2" fillId="3" borderId="0" xfId="0" applyNumberFormat="1" applyFont="1" applyFill="1"/>
    <xf numFmtId="0" fontId="0" fillId="5" borderId="4" xfId="0" applyFill="1" applyBorder="1" applyAlignment="1">
      <alignment horizontal="right"/>
    </xf>
    <xf numFmtId="0" fontId="0" fillId="5" borderId="6" xfId="0" applyFill="1" applyBorder="1" applyAlignment="1">
      <alignment horizontal="right"/>
    </xf>
    <xf numFmtId="164" fontId="0" fillId="4" borderId="0" xfId="0" applyNumberFormat="1" applyFill="1"/>
    <xf numFmtId="164" fontId="0" fillId="0" borderId="0" xfId="0" applyNumberFormat="1"/>
    <xf numFmtId="0" fontId="10" fillId="0" borderId="0" xfId="0" applyFont="1" applyAlignment="1">
      <alignment vertical="top" wrapText="1"/>
    </xf>
    <xf numFmtId="0" fontId="7" fillId="4" borderId="0" xfId="0" applyFont="1" applyFill="1" applyAlignment="1">
      <alignment horizontal="left"/>
    </xf>
    <xf numFmtId="0" fontId="0" fillId="2" borderId="0" xfId="0" applyFill="1" applyBorder="1"/>
    <xf numFmtId="0" fontId="0" fillId="2" borderId="8" xfId="0" applyFill="1" applyBorder="1"/>
    <xf numFmtId="9" fontId="0" fillId="2" borderId="0" xfId="1" applyFont="1" applyFill="1" applyBorder="1"/>
    <xf numFmtId="0" fontId="0" fillId="4" borderId="0" xfId="0" applyFill="1" applyBorder="1"/>
    <xf numFmtId="0" fontId="0" fillId="4" borderId="1" xfId="0" applyFill="1" applyBorder="1"/>
    <xf numFmtId="2" fontId="4" fillId="5" borderId="5" xfId="0" applyNumberFormat="1" applyFont="1" applyFill="1" applyBorder="1" applyAlignment="1">
      <alignment horizontal="left"/>
    </xf>
    <xf numFmtId="0" fontId="0" fillId="5" borderId="5" xfId="0" applyFill="1" applyBorder="1"/>
    <xf numFmtId="0" fontId="0" fillId="5" borderId="7" xfId="0" applyFill="1" applyBorder="1"/>
    <xf numFmtId="0" fontId="0" fillId="6" borderId="2" xfId="0" applyFill="1" applyBorder="1" applyAlignment="1">
      <alignment horizontal="right"/>
    </xf>
    <xf numFmtId="0" fontId="0" fillId="6" borderId="4" xfId="0" applyFill="1" applyBorder="1" applyAlignment="1">
      <alignment horizontal="right"/>
    </xf>
    <xf numFmtId="2" fontId="4" fillId="6" borderId="3" xfId="0" applyNumberFormat="1" applyFont="1" applyFill="1" applyBorder="1" applyAlignment="1">
      <alignment horizontal="left"/>
    </xf>
    <xf numFmtId="2" fontId="4" fillId="6" borderId="5" xfId="0" applyNumberFormat="1" applyFont="1" applyFill="1" applyBorder="1" applyAlignment="1">
      <alignment horizontal="left"/>
    </xf>
    <xf numFmtId="0" fontId="0" fillId="6" borderId="6" xfId="0" applyFill="1" applyBorder="1" applyAlignment="1">
      <alignment horizontal="right"/>
    </xf>
    <xf numFmtId="2" fontId="2" fillId="0" borderId="0" xfId="0" applyNumberFormat="1" applyFont="1" applyFill="1" applyAlignment="1">
      <alignment horizontal="right" wrapText="1"/>
    </xf>
    <xf numFmtId="0" fontId="2" fillId="0" borderId="0" xfId="0" applyFont="1" applyFill="1" applyAlignment="1">
      <alignment horizontal="right" wrapText="1"/>
    </xf>
    <xf numFmtId="164" fontId="0" fillId="4" borderId="1" xfId="0" applyNumberFormat="1" applyFill="1" applyBorder="1"/>
    <xf numFmtId="2" fontId="3" fillId="6" borderId="7" xfId="0" applyNumberFormat="1" applyFont="1" applyFill="1" applyBorder="1" applyAlignment="1">
      <alignment horizontal="right"/>
    </xf>
    <xf numFmtId="0" fontId="9" fillId="0" borderId="0" xfId="0" applyFont="1" applyAlignment="1">
      <alignment horizontal="right"/>
    </xf>
    <xf numFmtId="164" fontId="9" fillId="3" borderId="0" xfId="0" applyNumberFormat="1" applyFont="1" applyFill="1"/>
    <xf numFmtId="164" fontId="0" fillId="0" borderId="0" xfId="0" applyNumberFormat="1" applyFill="1"/>
    <xf numFmtId="164" fontId="0" fillId="2" borderId="8" xfId="0" applyNumberFormat="1" applyFill="1" applyBorder="1"/>
    <xf numFmtId="164" fontId="0" fillId="2" borderId="0" xfId="0" applyNumberFormat="1" applyFill="1" applyBorder="1"/>
    <xf numFmtId="1" fontId="0" fillId="0" borderId="0" xfId="0" applyNumberFormat="1" applyAlignment="1">
      <alignment horizontal="right"/>
    </xf>
    <xf numFmtId="0" fontId="10" fillId="0" borderId="0" xfId="0" applyFont="1" applyAlignment="1">
      <alignment horizontal="left" vertical="top" wrapText="1"/>
    </xf>
    <xf numFmtId="0" fontId="7" fillId="5" borderId="5" xfId="0" applyFont="1" applyFill="1" applyBorder="1"/>
    <xf numFmtId="2" fontId="0" fillId="5" borderId="0" xfId="0" applyNumberFormat="1" applyFont="1" applyFill="1"/>
    <xf numFmtId="0" fontId="11" fillId="0" borderId="0" xfId="0" applyFont="1" applyAlignment="1">
      <alignment horizontal="right"/>
    </xf>
  </cellXfs>
  <cellStyles count="3">
    <cellStyle name="Hyperlink" xfId="2" builtinId="8"/>
    <cellStyle name="Normal" xfId="0" builtinId="0"/>
    <cellStyle name="Per cent" xfId="1" builtinId="5"/>
  </cellStyles>
  <dxfs count="0"/>
  <tableStyles count="0" defaultTableStyle="TableStyleMedium2" defaultPivotStyle="PivotStyleLight16"/>
  <colors>
    <mruColors>
      <color rgb="FFFFD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garydoessolar.com/utilities/solarcalculator/index.htm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garydoessolar.com/utilities/solarcalculator/index.html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garydoessolar.com/utilities/solarcalculator/index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6F4E8B-C2E8-A84F-892D-F16714FFCD94}">
  <dimension ref="A1:P28"/>
  <sheetViews>
    <sheetView showGridLines="0" tabSelected="1" zoomScale="152" zoomScaleNormal="152" workbookViewId="0">
      <selection activeCell="B22" sqref="B22"/>
    </sheetView>
  </sheetViews>
  <sheetFormatPr baseColWidth="10" defaultRowHeight="16" x14ac:dyDescent="0.2"/>
  <cols>
    <col min="1" max="1" width="2.1640625" customWidth="1"/>
    <col min="2" max="2" width="16.83203125" customWidth="1"/>
    <col min="3" max="3" width="5.5" customWidth="1"/>
    <col min="4" max="4" width="6.1640625" customWidth="1"/>
    <col min="5" max="5" width="5.1640625" style="6" customWidth="1"/>
    <col min="6" max="6" width="12" customWidth="1"/>
    <col min="7" max="7" width="6.83203125" style="12" customWidth="1"/>
    <col min="8" max="8" width="10.33203125" style="5" customWidth="1"/>
    <col min="9" max="9" width="8.6640625" style="2" customWidth="1"/>
    <col min="10" max="10" width="9.5" style="2" customWidth="1"/>
    <col min="11" max="11" width="1.83203125" style="2" customWidth="1"/>
    <col min="12" max="12" width="6.5" customWidth="1"/>
    <col min="13" max="13" width="8.1640625" style="2" customWidth="1"/>
    <col min="14" max="14" width="8.5" customWidth="1"/>
    <col min="15" max="15" width="7" customWidth="1"/>
  </cols>
  <sheetData>
    <row r="1" spans="1:16" ht="10" customHeight="1" x14ac:dyDescent="0.2"/>
    <row r="2" spans="1:16" s="3" customFormat="1" ht="47" customHeight="1" x14ac:dyDescent="0.2">
      <c r="B2" s="53" t="s">
        <v>21</v>
      </c>
      <c r="E2" s="3" t="s">
        <v>32</v>
      </c>
      <c r="F2" s="3" t="s">
        <v>14</v>
      </c>
      <c r="G2" s="3" t="s">
        <v>20</v>
      </c>
      <c r="H2" s="4" t="s">
        <v>15</v>
      </c>
      <c r="I2" s="4" t="s">
        <v>18</v>
      </c>
      <c r="J2" s="4" t="s">
        <v>24</v>
      </c>
      <c r="K2" s="4"/>
      <c r="L2" s="4" t="s">
        <v>25</v>
      </c>
      <c r="M2" s="4" t="s">
        <v>19</v>
      </c>
      <c r="N2" s="4" t="s">
        <v>27</v>
      </c>
      <c r="O2" s="4"/>
      <c r="P2" s="15"/>
    </row>
    <row r="3" spans="1:16" s="3" customFormat="1" ht="7" customHeight="1" x14ac:dyDescent="0.2">
      <c r="B3" s="28"/>
      <c r="H3" s="4"/>
      <c r="I3" s="43"/>
      <c r="J3" s="44"/>
      <c r="K3" s="4"/>
      <c r="L3" s="4"/>
      <c r="M3" s="43"/>
      <c r="N3" s="4"/>
      <c r="O3" s="4"/>
      <c r="P3" s="4"/>
    </row>
    <row r="4" spans="1:16" x14ac:dyDescent="0.2">
      <c r="B4" s="17" t="s">
        <v>10</v>
      </c>
      <c r="E4" s="52">
        <v>0</v>
      </c>
      <c r="F4" s="7">
        <v>0.2</v>
      </c>
      <c r="G4" s="12">
        <v>0</v>
      </c>
      <c r="H4" s="5">
        <f t="shared" ref="H4:H27" si="0">MIN(G4*$C$6,$C$7)</f>
        <v>0</v>
      </c>
      <c r="I4" s="2">
        <f t="shared" ref="I4:I27" si="1">MAX(F4-H4,0)</f>
        <v>0.2</v>
      </c>
      <c r="J4" s="26">
        <v>0.53</v>
      </c>
      <c r="L4" s="27">
        <f t="shared" ref="L4:L27" si="2">I4*J4</f>
        <v>0.10600000000000001</v>
      </c>
      <c r="M4" s="2">
        <f t="shared" ref="M4:M27" si="3">MAX(H4-F4, 0)</f>
        <v>0</v>
      </c>
      <c r="N4" s="27">
        <f>M4*$C$8</f>
        <v>0</v>
      </c>
    </row>
    <row r="5" spans="1:16" x14ac:dyDescent="0.2">
      <c r="E5" s="52">
        <v>1</v>
      </c>
      <c r="F5" s="7">
        <v>0.2</v>
      </c>
      <c r="G5" s="12">
        <v>0</v>
      </c>
      <c r="H5" s="5">
        <f t="shared" si="0"/>
        <v>0</v>
      </c>
      <c r="I5" s="2">
        <f t="shared" si="1"/>
        <v>0.2</v>
      </c>
      <c r="J5" s="27">
        <f>$J$4</f>
        <v>0.53</v>
      </c>
      <c r="L5" s="27">
        <f t="shared" si="2"/>
        <v>0.10600000000000001</v>
      </c>
      <c r="M5" s="2">
        <f t="shared" si="3"/>
        <v>0</v>
      </c>
      <c r="N5" s="27">
        <f t="shared" ref="N5:N27" si="4">M5*$C$8</f>
        <v>0</v>
      </c>
    </row>
    <row r="6" spans="1:16" x14ac:dyDescent="0.2">
      <c r="B6" s="38" t="s">
        <v>5</v>
      </c>
      <c r="C6" s="31">
        <v>3.9</v>
      </c>
      <c r="D6" s="40" t="s">
        <v>23</v>
      </c>
      <c r="E6" s="52">
        <v>2</v>
      </c>
      <c r="F6" s="7">
        <v>0.2</v>
      </c>
      <c r="G6" s="12">
        <v>0</v>
      </c>
      <c r="H6" s="5">
        <f t="shared" si="0"/>
        <v>0</v>
      </c>
      <c r="I6" s="2">
        <f t="shared" si="1"/>
        <v>0.2</v>
      </c>
      <c r="J6" s="27">
        <f t="shared" ref="J6:J27" si="5">$J$4</f>
        <v>0.53</v>
      </c>
      <c r="L6" s="27">
        <f t="shared" si="2"/>
        <v>0.10600000000000001</v>
      </c>
      <c r="M6" s="2">
        <f t="shared" si="3"/>
        <v>0</v>
      </c>
      <c r="N6" s="27">
        <f t="shared" si="4"/>
        <v>0</v>
      </c>
    </row>
    <row r="7" spans="1:16" x14ac:dyDescent="0.2">
      <c r="B7" s="39" t="s">
        <v>6</v>
      </c>
      <c r="C7" s="30">
        <v>3.68</v>
      </c>
      <c r="D7" s="41" t="s">
        <v>23</v>
      </c>
      <c r="E7" s="52">
        <v>3</v>
      </c>
      <c r="F7" s="7">
        <v>0.2</v>
      </c>
      <c r="G7" s="12">
        <v>0</v>
      </c>
      <c r="H7" s="5">
        <f t="shared" si="0"/>
        <v>0</v>
      </c>
      <c r="I7" s="2">
        <f t="shared" si="1"/>
        <v>0.2</v>
      </c>
      <c r="J7" s="27">
        <f t="shared" si="5"/>
        <v>0.53</v>
      </c>
      <c r="L7" s="27">
        <f t="shared" si="2"/>
        <v>0.10600000000000001</v>
      </c>
      <c r="M7" s="2">
        <f t="shared" si="3"/>
        <v>0</v>
      </c>
      <c r="N7" s="27">
        <f t="shared" si="4"/>
        <v>0</v>
      </c>
    </row>
    <row r="8" spans="1:16" x14ac:dyDescent="0.2">
      <c r="B8" s="42" t="s">
        <v>26</v>
      </c>
      <c r="C8" s="45">
        <v>0.04</v>
      </c>
      <c r="D8" s="46"/>
      <c r="E8" s="52">
        <v>4</v>
      </c>
      <c r="F8" s="7">
        <v>0.2</v>
      </c>
      <c r="G8" s="12">
        <v>0</v>
      </c>
      <c r="H8" s="5">
        <f t="shared" si="0"/>
        <v>0</v>
      </c>
      <c r="I8" s="2">
        <f t="shared" si="1"/>
        <v>0.2</v>
      </c>
      <c r="J8" s="27">
        <f t="shared" si="5"/>
        <v>0.53</v>
      </c>
      <c r="L8" s="27">
        <f t="shared" si="2"/>
        <v>0.10600000000000001</v>
      </c>
      <c r="M8" s="2">
        <f t="shared" si="3"/>
        <v>0</v>
      </c>
      <c r="N8" s="27">
        <f t="shared" si="4"/>
        <v>0</v>
      </c>
    </row>
    <row r="9" spans="1:16" x14ac:dyDescent="0.2">
      <c r="E9" s="52">
        <v>5</v>
      </c>
      <c r="F9" s="7">
        <v>0.2</v>
      </c>
      <c r="G9" s="12">
        <v>0</v>
      </c>
      <c r="H9" s="5">
        <f t="shared" si="0"/>
        <v>0</v>
      </c>
      <c r="I9" s="2">
        <f t="shared" si="1"/>
        <v>0.2</v>
      </c>
      <c r="J9" s="27">
        <f t="shared" si="5"/>
        <v>0.53</v>
      </c>
      <c r="L9" s="27">
        <f t="shared" si="2"/>
        <v>0.10600000000000001</v>
      </c>
      <c r="M9" s="2">
        <f t="shared" si="3"/>
        <v>0</v>
      </c>
      <c r="N9" s="27">
        <f t="shared" si="4"/>
        <v>0</v>
      </c>
    </row>
    <row r="10" spans="1:16" x14ac:dyDescent="0.2">
      <c r="E10" s="52">
        <v>6</v>
      </c>
      <c r="F10" s="7">
        <v>0.2</v>
      </c>
      <c r="G10" s="12">
        <v>0</v>
      </c>
      <c r="H10" s="5">
        <f t="shared" si="0"/>
        <v>0</v>
      </c>
      <c r="I10" s="2">
        <f t="shared" si="1"/>
        <v>0.2</v>
      </c>
      <c r="J10" s="27">
        <f t="shared" si="5"/>
        <v>0.53</v>
      </c>
      <c r="L10" s="27">
        <f t="shared" si="2"/>
        <v>0.10600000000000001</v>
      </c>
      <c r="M10" s="2">
        <f t="shared" si="3"/>
        <v>0</v>
      </c>
      <c r="N10" s="27">
        <f t="shared" si="4"/>
        <v>0</v>
      </c>
    </row>
    <row r="11" spans="1:16" x14ac:dyDescent="0.2">
      <c r="E11" s="52">
        <v>7</v>
      </c>
      <c r="F11" s="7">
        <v>0.2</v>
      </c>
      <c r="G11" s="12">
        <v>0.17142857142857143</v>
      </c>
      <c r="H11" s="5">
        <f t="shared" si="0"/>
        <v>0.66857142857142859</v>
      </c>
      <c r="I11" s="2">
        <f t="shared" si="1"/>
        <v>0</v>
      </c>
      <c r="J11" s="27">
        <f t="shared" si="5"/>
        <v>0.53</v>
      </c>
      <c r="L11" s="27">
        <f t="shared" si="2"/>
        <v>0</v>
      </c>
      <c r="M11" s="2">
        <f t="shared" si="3"/>
        <v>0.46857142857142858</v>
      </c>
      <c r="N11" s="27">
        <f t="shared" si="4"/>
        <v>1.8742857142857144E-2</v>
      </c>
    </row>
    <row r="12" spans="1:16" x14ac:dyDescent="0.2">
      <c r="E12" s="52">
        <v>8</v>
      </c>
      <c r="F12" s="7">
        <v>0.4</v>
      </c>
      <c r="G12" s="12">
        <v>0.39999999999999997</v>
      </c>
      <c r="H12" s="5">
        <f t="shared" si="0"/>
        <v>1.5599999999999998</v>
      </c>
      <c r="I12" s="2">
        <f t="shared" si="1"/>
        <v>0</v>
      </c>
      <c r="J12" s="27">
        <f t="shared" si="5"/>
        <v>0.53</v>
      </c>
      <c r="L12" s="27">
        <f t="shared" si="2"/>
        <v>0</v>
      </c>
      <c r="M12" s="2">
        <f t="shared" si="3"/>
        <v>1.1599999999999997</v>
      </c>
      <c r="N12" s="27">
        <f t="shared" si="4"/>
        <v>4.639999999999999E-2</v>
      </c>
    </row>
    <row r="13" spans="1:16" x14ac:dyDescent="0.2">
      <c r="E13" s="52">
        <v>9</v>
      </c>
      <c r="F13" s="7">
        <v>3.4</v>
      </c>
      <c r="G13" s="12">
        <v>0.62857142857142867</v>
      </c>
      <c r="H13" s="5">
        <f t="shared" si="0"/>
        <v>2.451428571428572</v>
      </c>
      <c r="I13" s="2">
        <f t="shared" si="1"/>
        <v>0.94857142857142795</v>
      </c>
      <c r="J13" s="27">
        <f t="shared" si="5"/>
        <v>0.53</v>
      </c>
      <c r="L13" s="27">
        <f t="shared" si="2"/>
        <v>0.50274285714285682</v>
      </c>
      <c r="M13" s="2">
        <f t="shared" si="3"/>
        <v>0</v>
      </c>
      <c r="N13" s="27">
        <f t="shared" si="4"/>
        <v>0</v>
      </c>
    </row>
    <row r="14" spans="1:16" x14ac:dyDescent="0.2">
      <c r="E14" s="52">
        <v>10</v>
      </c>
      <c r="F14" s="7">
        <v>1.5</v>
      </c>
      <c r="G14" s="12">
        <v>0.82857142857142851</v>
      </c>
      <c r="H14" s="5">
        <f t="shared" si="0"/>
        <v>3.2314285714285713</v>
      </c>
      <c r="I14" s="2">
        <f t="shared" si="1"/>
        <v>0</v>
      </c>
      <c r="J14" s="27">
        <f t="shared" si="5"/>
        <v>0.53</v>
      </c>
      <c r="L14" s="27">
        <f t="shared" si="2"/>
        <v>0</v>
      </c>
      <c r="M14" s="2">
        <f t="shared" si="3"/>
        <v>1.7314285714285713</v>
      </c>
      <c r="N14" s="27">
        <f t="shared" si="4"/>
        <v>6.925714285714285E-2</v>
      </c>
    </row>
    <row r="15" spans="1:16" x14ac:dyDescent="0.2">
      <c r="A15" s="19"/>
      <c r="B15" s="29" t="s">
        <v>22</v>
      </c>
      <c r="C15" s="14"/>
      <c r="E15" s="52">
        <v>11</v>
      </c>
      <c r="F15" s="7">
        <v>0.9</v>
      </c>
      <c r="G15" s="12">
        <v>0.91428571428571437</v>
      </c>
      <c r="H15" s="5">
        <f t="shared" si="0"/>
        <v>3.5657142857142858</v>
      </c>
      <c r="I15" s="2">
        <f t="shared" si="1"/>
        <v>0</v>
      </c>
      <c r="J15" s="27">
        <f t="shared" si="5"/>
        <v>0.53</v>
      </c>
      <c r="L15" s="27">
        <f t="shared" si="2"/>
        <v>0</v>
      </c>
      <c r="M15" s="2">
        <f t="shared" si="3"/>
        <v>2.6657142857142859</v>
      </c>
      <c r="N15" s="27">
        <f t="shared" si="4"/>
        <v>0.10662857142857143</v>
      </c>
    </row>
    <row r="16" spans="1:16" x14ac:dyDescent="0.2">
      <c r="B16" s="15"/>
      <c r="E16" s="52">
        <v>12</v>
      </c>
      <c r="F16" s="7">
        <v>0.6</v>
      </c>
      <c r="G16" s="12">
        <v>1</v>
      </c>
      <c r="H16" s="5">
        <f t="shared" si="0"/>
        <v>3.68</v>
      </c>
      <c r="I16" s="2">
        <f t="shared" si="1"/>
        <v>0</v>
      </c>
      <c r="J16" s="27">
        <f t="shared" si="5"/>
        <v>0.53</v>
      </c>
      <c r="L16" s="27">
        <f t="shared" si="2"/>
        <v>0</v>
      </c>
      <c r="M16" s="2">
        <f t="shared" si="3"/>
        <v>3.08</v>
      </c>
      <c r="N16" s="27">
        <f t="shared" si="4"/>
        <v>0.1232</v>
      </c>
    </row>
    <row r="17" spans="2:15" x14ac:dyDescent="0.2">
      <c r="B17" s="16" t="s">
        <v>9</v>
      </c>
      <c r="E17" s="52">
        <v>13</v>
      </c>
      <c r="F17" s="7">
        <v>0.6</v>
      </c>
      <c r="G17" s="12">
        <v>0.91428571428571437</v>
      </c>
      <c r="H17" s="5">
        <f t="shared" si="0"/>
        <v>3.5657142857142858</v>
      </c>
      <c r="I17" s="2">
        <f t="shared" si="1"/>
        <v>0</v>
      </c>
      <c r="J17" s="27">
        <f t="shared" si="5"/>
        <v>0.53</v>
      </c>
      <c r="L17" s="27">
        <f t="shared" si="2"/>
        <v>0</v>
      </c>
      <c r="M17" s="2">
        <f t="shared" si="3"/>
        <v>2.9657142857142857</v>
      </c>
      <c r="N17" s="27">
        <f t="shared" si="4"/>
        <v>0.11862857142857143</v>
      </c>
    </row>
    <row r="18" spans="2:15" x14ac:dyDescent="0.2">
      <c r="B18" s="15" t="s">
        <v>13</v>
      </c>
      <c r="C18" s="18"/>
      <c r="D18" s="18"/>
      <c r="E18" s="52">
        <v>14</v>
      </c>
      <c r="F18" s="7">
        <v>0.5</v>
      </c>
      <c r="G18" s="12">
        <v>0.8571428571428571</v>
      </c>
      <c r="H18" s="5">
        <f t="shared" si="0"/>
        <v>3.3428571428571425</v>
      </c>
      <c r="I18" s="2">
        <f t="shared" si="1"/>
        <v>0</v>
      </c>
      <c r="J18" s="27">
        <f t="shared" si="5"/>
        <v>0.53</v>
      </c>
      <c r="L18" s="27">
        <f t="shared" si="2"/>
        <v>0</v>
      </c>
      <c r="M18" s="2">
        <f t="shared" si="3"/>
        <v>2.8428571428571425</v>
      </c>
      <c r="N18" s="27">
        <f t="shared" si="4"/>
        <v>0.1137142857142857</v>
      </c>
    </row>
    <row r="19" spans="2:15" x14ac:dyDescent="0.2">
      <c r="B19" s="16" t="s">
        <v>11</v>
      </c>
      <c r="E19" s="52">
        <v>15</v>
      </c>
      <c r="F19" s="7">
        <v>0.6</v>
      </c>
      <c r="G19" s="12">
        <v>0.7142857142857143</v>
      </c>
      <c r="H19" s="5">
        <f t="shared" si="0"/>
        <v>2.7857142857142856</v>
      </c>
      <c r="I19" s="2">
        <f t="shared" si="1"/>
        <v>0</v>
      </c>
      <c r="J19" s="27">
        <f t="shared" si="5"/>
        <v>0.53</v>
      </c>
      <c r="L19" s="27">
        <f t="shared" si="2"/>
        <v>0</v>
      </c>
      <c r="M19" s="2">
        <f t="shared" si="3"/>
        <v>2.1857142857142855</v>
      </c>
      <c r="N19" s="27">
        <f t="shared" si="4"/>
        <v>8.7428571428571425E-2</v>
      </c>
    </row>
    <row r="20" spans="2:15" x14ac:dyDescent="0.2">
      <c r="B20" s="16" t="s">
        <v>12</v>
      </c>
      <c r="E20" s="52">
        <v>16</v>
      </c>
      <c r="F20" s="7">
        <v>1.1000000000000001</v>
      </c>
      <c r="G20" s="12">
        <v>0.34285714285714286</v>
      </c>
      <c r="H20" s="5">
        <f t="shared" si="0"/>
        <v>1.3371428571428572</v>
      </c>
      <c r="I20" s="2">
        <f t="shared" si="1"/>
        <v>0</v>
      </c>
      <c r="J20" s="27">
        <f t="shared" si="5"/>
        <v>0.53</v>
      </c>
      <c r="L20" s="27">
        <f t="shared" si="2"/>
        <v>0</v>
      </c>
      <c r="M20" s="2">
        <f t="shared" si="3"/>
        <v>0.2371428571428571</v>
      </c>
      <c r="N20" s="27">
        <f t="shared" si="4"/>
        <v>9.4857142857142848E-3</v>
      </c>
    </row>
    <row r="21" spans="2:15" x14ac:dyDescent="0.2">
      <c r="E21" s="52">
        <v>17</v>
      </c>
      <c r="F21" s="7">
        <v>2.75</v>
      </c>
      <c r="G21" s="12">
        <v>0.1142857142857143</v>
      </c>
      <c r="H21" s="5">
        <f t="shared" si="0"/>
        <v>0.44571428571428573</v>
      </c>
      <c r="I21" s="2">
        <f t="shared" si="1"/>
        <v>2.3042857142857143</v>
      </c>
      <c r="J21" s="27">
        <f t="shared" si="5"/>
        <v>0.53</v>
      </c>
      <c r="L21" s="27">
        <f t="shared" si="2"/>
        <v>1.2212714285714286</v>
      </c>
      <c r="M21" s="2">
        <f t="shared" si="3"/>
        <v>0</v>
      </c>
      <c r="N21" s="27">
        <f t="shared" si="4"/>
        <v>0</v>
      </c>
    </row>
    <row r="22" spans="2:15" x14ac:dyDescent="0.2">
      <c r="E22" s="52">
        <v>18</v>
      </c>
      <c r="F22" s="7">
        <v>4.0999999999999996</v>
      </c>
      <c r="G22" s="12">
        <v>0</v>
      </c>
      <c r="H22" s="5">
        <f t="shared" si="0"/>
        <v>0</v>
      </c>
      <c r="I22" s="2">
        <f t="shared" si="1"/>
        <v>4.0999999999999996</v>
      </c>
      <c r="J22" s="27">
        <f t="shared" si="5"/>
        <v>0.53</v>
      </c>
      <c r="L22" s="27">
        <f t="shared" si="2"/>
        <v>2.173</v>
      </c>
      <c r="M22" s="2">
        <f t="shared" si="3"/>
        <v>0</v>
      </c>
      <c r="N22" s="27">
        <f t="shared" si="4"/>
        <v>0</v>
      </c>
      <c r="O22" s="56" t="s">
        <v>39</v>
      </c>
    </row>
    <row r="23" spans="2:15" x14ac:dyDescent="0.2">
      <c r="E23" s="52">
        <v>19</v>
      </c>
      <c r="F23" s="7">
        <v>1.5</v>
      </c>
      <c r="G23" s="12">
        <v>0</v>
      </c>
      <c r="H23" s="5">
        <f t="shared" si="0"/>
        <v>0</v>
      </c>
      <c r="I23" s="2">
        <f t="shared" si="1"/>
        <v>1.5</v>
      </c>
      <c r="J23" s="27">
        <f t="shared" si="5"/>
        <v>0.53</v>
      </c>
      <c r="L23" s="27">
        <f t="shared" si="2"/>
        <v>0.79500000000000004</v>
      </c>
      <c r="M23" s="2">
        <f t="shared" si="3"/>
        <v>0</v>
      </c>
      <c r="N23" s="27">
        <f t="shared" si="4"/>
        <v>0</v>
      </c>
      <c r="O23" s="56" t="s">
        <v>40</v>
      </c>
    </row>
    <row r="24" spans="2:15" x14ac:dyDescent="0.2">
      <c r="E24" s="52">
        <v>20</v>
      </c>
      <c r="F24" s="7">
        <v>0.7</v>
      </c>
      <c r="G24" s="12">
        <v>0</v>
      </c>
      <c r="H24" s="5">
        <f t="shared" si="0"/>
        <v>0</v>
      </c>
      <c r="I24" s="2">
        <f t="shared" si="1"/>
        <v>0.7</v>
      </c>
      <c r="J24" s="27">
        <f t="shared" si="5"/>
        <v>0.53</v>
      </c>
      <c r="L24" s="27">
        <f t="shared" si="2"/>
        <v>0.371</v>
      </c>
      <c r="M24" s="2">
        <f t="shared" si="3"/>
        <v>0</v>
      </c>
      <c r="N24" s="27">
        <f t="shared" si="4"/>
        <v>0</v>
      </c>
      <c r="O24" s="56" t="s">
        <v>41</v>
      </c>
    </row>
    <row r="25" spans="2:15" x14ac:dyDescent="0.2">
      <c r="E25" s="52">
        <v>21</v>
      </c>
      <c r="F25" s="7">
        <v>0.6</v>
      </c>
      <c r="G25" s="12">
        <v>0</v>
      </c>
      <c r="H25" s="5">
        <f t="shared" si="0"/>
        <v>0</v>
      </c>
      <c r="I25" s="2">
        <f t="shared" si="1"/>
        <v>0.6</v>
      </c>
      <c r="J25" s="27">
        <f t="shared" si="5"/>
        <v>0.53</v>
      </c>
      <c r="L25" s="27">
        <f t="shared" si="2"/>
        <v>0.318</v>
      </c>
      <c r="M25" s="2">
        <f t="shared" si="3"/>
        <v>0</v>
      </c>
      <c r="N25" s="27">
        <f t="shared" si="4"/>
        <v>0</v>
      </c>
    </row>
    <row r="26" spans="2:15" x14ac:dyDescent="0.2">
      <c r="E26" s="52">
        <v>22</v>
      </c>
      <c r="F26" s="7">
        <v>0.2</v>
      </c>
      <c r="G26" s="12">
        <v>0</v>
      </c>
      <c r="H26" s="5">
        <f t="shared" si="0"/>
        <v>0</v>
      </c>
      <c r="I26" s="2">
        <f t="shared" si="1"/>
        <v>0.2</v>
      </c>
      <c r="J26" s="27">
        <f t="shared" si="5"/>
        <v>0.53</v>
      </c>
      <c r="L26" s="27">
        <f t="shared" si="2"/>
        <v>0.10600000000000001</v>
      </c>
      <c r="M26" s="2">
        <f t="shared" si="3"/>
        <v>0</v>
      </c>
      <c r="N26" s="27">
        <f t="shared" si="4"/>
        <v>0</v>
      </c>
      <c r="O26" s="47" t="s">
        <v>28</v>
      </c>
    </row>
    <row r="27" spans="2:15" x14ac:dyDescent="0.2">
      <c r="E27" s="52">
        <v>23</v>
      </c>
      <c r="F27" s="7">
        <v>0.2</v>
      </c>
      <c r="G27" s="12">
        <v>0</v>
      </c>
      <c r="H27" s="5">
        <f t="shared" si="0"/>
        <v>0</v>
      </c>
      <c r="I27" s="2">
        <f t="shared" si="1"/>
        <v>0.2</v>
      </c>
      <c r="J27" s="27">
        <f t="shared" si="5"/>
        <v>0.53</v>
      </c>
      <c r="L27" s="27">
        <f t="shared" si="2"/>
        <v>0.10600000000000001</v>
      </c>
      <c r="M27" s="2">
        <f t="shared" si="3"/>
        <v>0</v>
      </c>
      <c r="N27" s="27">
        <f t="shared" si="4"/>
        <v>0</v>
      </c>
      <c r="O27" s="47" t="s">
        <v>29</v>
      </c>
    </row>
    <row r="28" spans="2:15" s="1" customFormat="1" x14ac:dyDescent="0.2">
      <c r="E28" s="8" t="s">
        <v>2</v>
      </c>
      <c r="F28" s="9">
        <f>SUM(F4:F27)</f>
        <v>21.249999999999996</v>
      </c>
      <c r="G28" s="13"/>
      <c r="H28" s="10">
        <f>SUM(H4:H27)</f>
        <v>26.634285714285713</v>
      </c>
      <c r="I28" s="11">
        <f>SUM(I4:I27)</f>
        <v>11.952857142857139</v>
      </c>
      <c r="J28" s="23"/>
      <c r="K28" s="11"/>
      <c r="L28" s="23">
        <f>SUM(L4:L27)</f>
        <v>6.3350142857142853</v>
      </c>
      <c r="M28" s="11">
        <f>SUM(M4:M27)</f>
        <v>17.337142857142858</v>
      </c>
      <c r="N28" s="23">
        <f>SUM(N4:N27)</f>
        <v>0.69348571428571426</v>
      </c>
      <c r="O28" s="48">
        <f>L28-N28</f>
        <v>5.6415285714285712</v>
      </c>
    </row>
  </sheetData>
  <hyperlinks>
    <hyperlink ref="B4" r:id="rId1" xr:uid="{72227D54-0F13-C345-BFE5-57E7EFFA118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44977F-2DC0-7246-A90F-943AE302EB04}">
  <dimension ref="B1:R28"/>
  <sheetViews>
    <sheetView showGridLines="0" zoomScale="151" zoomScaleNormal="151" workbookViewId="0">
      <selection activeCell="B25" sqref="B25"/>
    </sheetView>
  </sheetViews>
  <sheetFormatPr baseColWidth="10" defaultRowHeight="16" x14ac:dyDescent="0.2"/>
  <cols>
    <col min="1" max="1" width="2.1640625" customWidth="1"/>
    <col min="2" max="2" width="17" customWidth="1"/>
    <col min="3" max="3" width="5.5" customWidth="1"/>
    <col min="4" max="4" width="6.1640625" customWidth="1"/>
    <col min="5" max="5" width="5.1640625" style="6" customWidth="1"/>
    <col min="6" max="6" width="12" customWidth="1"/>
    <col min="7" max="7" width="6.83203125" style="12" customWidth="1"/>
    <col min="8" max="8" width="10.33203125" style="5" customWidth="1"/>
    <col min="9" max="10" width="9.1640625" style="2" customWidth="1"/>
    <col min="11" max="11" width="8.6640625" customWidth="1"/>
    <col min="12" max="12" width="8.6640625" style="2" customWidth="1"/>
    <col min="13" max="13" width="9.5" style="2" customWidth="1"/>
    <col min="14" max="14" width="1.83203125" style="2" customWidth="1"/>
    <col min="15" max="15" width="6.83203125" customWidth="1"/>
    <col min="16" max="16" width="8.6640625" style="2" customWidth="1"/>
    <col min="17" max="17" width="8.5" customWidth="1"/>
    <col min="18" max="18" width="7.33203125" customWidth="1"/>
  </cols>
  <sheetData>
    <row r="1" spans="2:18" ht="10" customHeight="1" x14ac:dyDescent="0.2"/>
    <row r="2" spans="2:18" s="3" customFormat="1" ht="47" customHeight="1" x14ac:dyDescent="0.2">
      <c r="B2" s="28" t="s">
        <v>21</v>
      </c>
      <c r="E2" s="3" t="s">
        <v>32</v>
      </c>
      <c r="F2" s="3" t="s">
        <v>14</v>
      </c>
      <c r="G2" s="3" t="s">
        <v>20</v>
      </c>
      <c r="H2" s="4" t="s">
        <v>15</v>
      </c>
      <c r="I2" s="20" t="s">
        <v>16</v>
      </c>
      <c r="J2" s="20" t="s">
        <v>17</v>
      </c>
      <c r="K2" s="21" t="s">
        <v>8</v>
      </c>
      <c r="L2" s="4" t="s">
        <v>18</v>
      </c>
      <c r="M2" s="4" t="s">
        <v>24</v>
      </c>
      <c r="N2" s="4"/>
      <c r="O2" s="4" t="s">
        <v>25</v>
      </c>
      <c r="P2" s="4" t="s">
        <v>19</v>
      </c>
      <c r="Q2" s="4" t="s">
        <v>27</v>
      </c>
      <c r="R2" s="4"/>
    </row>
    <row r="3" spans="2:18" s="3" customFormat="1" ht="7" customHeight="1" x14ac:dyDescent="0.2">
      <c r="B3" s="28"/>
      <c r="H3" s="4"/>
      <c r="I3" s="20"/>
      <c r="J3" s="20"/>
      <c r="K3" s="21"/>
      <c r="L3" s="4"/>
      <c r="M3" s="4"/>
      <c r="N3" s="4"/>
      <c r="O3" s="4"/>
      <c r="P3" s="4"/>
      <c r="Q3" s="4"/>
      <c r="R3" s="4"/>
    </row>
    <row r="4" spans="2:18" x14ac:dyDescent="0.2">
      <c r="B4" s="17" t="s">
        <v>10</v>
      </c>
      <c r="E4" s="52">
        <v>0</v>
      </c>
      <c r="F4" s="7">
        <v>0.2</v>
      </c>
      <c r="G4" s="12">
        <v>0</v>
      </c>
      <c r="H4" s="5">
        <f t="shared" ref="H4:H27" si="0">MIN(G4*$C$6,$C$7)</f>
        <v>0</v>
      </c>
      <c r="I4" s="22">
        <f>MIN(MAX(H4-F4, 0),$C$9-0,$C$12)</f>
        <v>0</v>
      </c>
      <c r="J4" s="22">
        <f>-MIN(MAX(F4-H4,0),0,$C$13)</f>
        <v>0</v>
      </c>
      <c r="K4" s="22">
        <f>K27+I4*(1-$C$10)+J4*(1-$C$11)</f>
        <v>6.7437296685714285</v>
      </c>
      <c r="L4" s="2">
        <f t="shared" ref="L4:L27" si="1">MAX(F4-H4+J4,0)</f>
        <v>0.2</v>
      </c>
      <c r="M4" s="26">
        <v>0.53</v>
      </c>
      <c r="O4" s="27">
        <f t="shared" ref="O4:O27" si="2">L4*M4</f>
        <v>0.10600000000000001</v>
      </c>
      <c r="P4" s="2">
        <f t="shared" ref="P4:P27" si="3">MAX(H4-F4, 0)-I4</f>
        <v>0</v>
      </c>
      <c r="Q4" s="27">
        <f t="shared" ref="Q4:Q27" si="4">P4*$C$8</f>
        <v>0</v>
      </c>
    </row>
    <row r="5" spans="2:18" x14ac:dyDescent="0.2">
      <c r="E5" s="52">
        <v>1</v>
      </c>
      <c r="F5" s="7">
        <v>0.2</v>
      </c>
      <c r="G5" s="12">
        <v>0</v>
      </c>
      <c r="H5" s="5">
        <f t="shared" si="0"/>
        <v>0</v>
      </c>
      <c r="I5" s="22">
        <f>MIN(MAX(H5-F5, 0),$C$9-K4,$C$12)</f>
        <v>0</v>
      </c>
      <c r="J5" s="22">
        <f t="shared" ref="J5:J27" si="5">-MIN(MAX(F5-H5,0),K4,$C$13)</f>
        <v>-0.2</v>
      </c>
      <c r="K5" s="22">
        <f>K4+I5*(1-$C$10)+J5*(1-$C$11)</f>
        <v>6.5497296685714286</v>
      </c>
      <c r="L5" s="2">
        <f t="shared" si="1"/>
        <v>0</v>
      </c>
      <c r="M5" s="27">
        <f>$M$4</f>
        <v>0.53</v>
      </c>
      <c r="O5" s="27">
        <f t="shared" si="2"/>
        <v>0</v>
      </c>
      <c r="P5" s="2">
        <f t="shared" si="3"/>
        <v>0</v>
      </c>
      <c r="Q5" s="27">
        <f t="shared" si="4"/>
        <v>0</v>
      </c>
    </row>
    <row r="6" spans="2:18" x14ac:dyDescent="0.2">
      <c r="B6" s="38" t="s">
        <v>5</v>
      </c>
      <c r="C6" s="31">
        <v>3.9</v>
      </c>
      <c r="D6" s="40" t="s">
        <v>23</v>
      </c>
      <c r="E6" s="52">
        <v>2</v>
      </c>
      <c r="F6" s="7">
        <v>0.2</v>
      </c>
      <c r="G6" s="12">
        <v>0</v>
      </c>
      <c r="H6" s="5">
        <f t="shared" si="0"/>
        <v>0</v>
      </c>
      <c r="I6" s="22">
        <f t="shared" ref="I6:I27" si="6">MIN(MAX(H6-F6, 0),$C$9-K5,$C$12)</f>
        <v>0</v>
      </c>
      <c r="J6" s="22">
        <f t="shared" si="5"/>
        <v>-0.2</v>
      </c>
      <c r="K6" s="22">
        <f>K5+I6*(1-$C$10)+J6*(1-$C$11)</f>
        <v>6.3557296685714286</v>
      </c>
      <c r="L6" s="2">
        <f t="shared" si="1"/>
        <v>0</v>
      </c>
      <c r="M6" s="27">
        <f t="shared" ref="M6:M27" si="7">$M$4</f>
        <v>0.53</v>
      </c>
      <c r="O6" s="27">
        <f t="shared" si="2"/>
        <v>0</v>
      </c>
      <c r="P6" s="2">
        <f t="shared" si="3"/>
        <v>0</v>
      </c>
      <c r="Q6" s="27">
        <f t="shared" si="4"/>
        <v>0</v>
      </c>
    </row>
    <row r="7" spans="2:18" ht="15" customHeight="1" x14ac:dyDescent="0.2">
      <c r="B7" s="39" t="s">
        <v>6</v>
      </c>
      <c r="C7" s="30">
        <v>3.68</v>
      </c>
      <c r="D7" s="41" t="s">
        <v>23</v>
      </c>
      <c r="E7" s="52">
        <v>3</v>
      </c>
      <c r="F7" s="7">
        <v>0.2</v>
      </c>
      <c r="G7" s="12">
        <v>0</v>
      </c>
      <c r="H7" s="5">
        <f t="shared" si="0"/>
        <v>0</v>
      </c>
      <c r="I7" s="22">
        <f t="shared" si="6"/>
        <v>0</v>
      </c>
      <c r="J7" s="22">
        <f t="shared" si="5"/>
        <v>-0.2</v>
      </c>
      <c r="K7" s="22">
        <f>K6+I7*(1-$C$10)+J7*(1-$C$11)</f>
        <v>6.1617296685714287</v>
      </c>
      <c r="L7" s="2">
        <f t="shared" si="1"/>
        <v>0</v>
      </c>
      <c r="M7" s="27">
        <f t="shared" si="7"/>
        <v>0.53</v>
      </c>
      <c r="O7" s="27">
        <f t="shared" si="2"/>
        <v>0</v>
      </c>
      <c r="P7" s="2">
        <f t="shared" si="3"/>
        <v>0</v>
      </c>
      <c r="Q7" s="27">
        <f t="shared" si="4"/>
        <v>0</v>
      </c>
    </row>
    <row r="8" spans="2:18" x14ac:dyDescent="0.2">
      <c r="B8" s="42" t="s">
        <v>26</v>
      </c>
      <c r="C8" s="45">
        <v>0.04</v>
      </c>
      <c r="D8" s="46"/>
      <c r="E8" s="52">
        <v>4</v>
      </c>
      <c r="F8" s="7">
        <v>0.2</v>
      </c>
      <c r="G8" s="12">
        <v>0</v>
      </c>
      <c r="H8" s="5">
        <f t="shared" si="0"/>
        <v>0</v>
      </c>
      <c r="I8" s="22">
        <f t="shared" si="6"/>
        <v>0</v>
      </c>
      <c r="J8" s="22">
        <f t="shared" si="5"/>
        <v>-0.2</v>
      </c>
      <c r="K8" s="22">
        <f>K7+I8*(1-$C$10)+J8*(1-$C$11)</f>
        <v>5.9677296685714287</v>
      </c>
      <c r="L8" s="2">
        <f t="shared" si="1"/>
        <v>0</v>
      </c>
      <c r="M8" s="27">
        <f t="shared" si="7"/>
        <v>0.53</v>
      </c>
      <c r="O8" s="27">
        <f t="shared" si="2"/>
        <v>0</v>
      </c>
      <c r="P8" s="2">
        <f t="shared" si="3"/>
        <v>0</v>
      </c>
      <c r="Q8" s="27">
        <f t="shared" si="4"/>
        <v>0</v>
      </c>
    </row>
    <row r="9" spans="2:18" x14ac:dyDescent="0.2">
      <c r="B9" s="24" t="s">
        <v>0</v>
      </c>
      <c r="C9" s="30">
        <v>15</v>
      </c>
      <c r="D9" s="35" t="s">
        <v>1</v>
      </c>
      <c r="E9" s="52">
        <v>5</v>
      </c>
      <c r="F9" s="7">
        <v>0.2</v>
      </c>
      <c r="G9" s="12">
        <v>0</v>
      </c>
      <c r="H9" s="5">
        <f t="shared" si="0"/>
        <v>0</v>
      </c>
      <c r="I9" s="22">
        <f t="shared" si="6"/>
        <v>0</v>
      </c>
      <c r="J9" s="22">
        <f t="shared" si="5"/>
        <v>-0.2</v>
      </c>
      <c r="K9" s="55">
        <f>K8+I9*(1-$C$10)+J9*(1-$C$11)</f>
        <v>5.7737296685714288</v>
      </c>
      <c r="L9" s="2">
        <f t="shared" si="1"/>
        <v>0</v>
      </c>
      <c r="M9" s="27">
        <f t="shared" si="7"/>
        <v>0.53</v>
      </c>
      <c r="O9" s="27">
        <f t="shared" si="2"/>
        <v>0</v>
      </c>
      <c r="P9" s="2">
        <f t="shared" si="3"/>
        <v>0</v>
      </c>
      <c r="Q9" s="27">
        <f t="shared" si="4"/>
        <v>0</v>
      </c>
    </row>
    <row r="10" spans="2:18" x14ac:dyDescent="0.2">
      <c r="B10" s="24" t="s">
        <v>7</v>
      </c>
      <c r="C10" s="32">
        <v>0.06</v>
      </c>
      <c r="D10" s="54" t="s">
        <v>33</v>
      </c>
      <c r="E10" s="52">
        <v>6</v>
      </c>
      <c r="F10" s="7">
        <v>0.2</v>
      </c>
      <c r="G10" s="12">
        <v>0</v>
      </c>
      <c r="H10" s="5">
        <f t="shared" si="0"/>
        <v>0</v>
      </c>
      <c r="I10" s="22">
        <f t="shared" si="6"/>
        <v>0</v>
      </c>
      <c r="J10" s="22">
        <f t="shared" si="5"/>
        <v>-0.2</v>
      </c>
      <c r="K10" s="22">
        <v>0</v>
      </c>
      <c r="L10" s="2">
        <f t="shared" si="1"/>
        <v>0</v>
      </c>
      <c r="M10" s="27">
        <f t="shared" si="7"/>
        <v>0.53</v>
      </c>
      <c r="O10" s="27">
        <f t="shared" si="2"/>
        <v>0</v>
      </c>
      <c r="P10" s="2">
        <f t="shared" si="3"/>
        <v>0</v>
      </c>
      <c r="Q10" s="27">
        <f t="shared" si="4"/>
        <v>0</v>
      </c>
    </row>
    <row r="11" spans="2:18" x14ac:dyDescent="0.2">
      <c r="B11" s="24" t="s">
        <v>30</v>
      </c>
      <c r="C11" s="32">
        <v>0.03</v>
      </c>
      <c r="D11" s="54" t="s">
        <v>33</v>
      </c>
      <c r="E11" s="52">
        <v>7</v>
      </c>
      <c r="F11" s="7">
        <v>0.2</v>
      </c>
      <c r="G11" s="12">
        <v>0.17142857142857143</v>
      </c>
      <c r="H11" s="5">
        <f t="shared" si="0"/>
        <v>0.66857142857142859</v>
      </c>
      <c r="I11" s="22">
        <f t="shared" si="6"/>
        <v>0.46857142857142858</v>
      </c>
      <c r="J11" s="22">
        <f t="shared" si="5"/>
        <v>0</v>
      </c>
      <c r="K11" s="22">
        <f t="shared" ref="K11:K27" si="8">K10+I11*(1-$C$10)+J11*(1-$C$11)</f>
        <v>0.44045714285714282</v>
      </c>
      <c r="L11" s="2">
        <f t="shared" si="1"/>
        <v>0</v>
      </c>
      <c r="M11" s="27">
        <f t="shared" si="7"/>
        <v>0.53</v>
      </c>
      <c r="O11" s="27">
        <f t="shared" si="2"/>
        <v>0</v>
      </c>
      <c r="P11" s="2">
        <f t="shared" si="3"/>
        <v>0</v>
      </c>
      <c r="Q11" s="27">
        <f t="shared" si="4"/>
        <v>0</v>
      </c>
    </row>
    <row r="12" spans="2:18" x14ac:dyDescent="0.2">
      <c r="B12" s="24" t="s">
        <v>3</v>
      </c>
      <c r="C12" s="33">
        <v>3</v>
      </c>
      <c r="D12" s="36" t="s">
        <v>23</v>
      </c>
      <c r="E12" s="52">
        <v>8</v>
      </c>
      <c r="F12" s="7">
        <v>0.4</v>
      </c>
      <c r="G12" s="12">
        <v>0.39999999999999997</v>
      </c>
      <c r="H12" s="5">
        <f t="shared" si="0"/>
        <v>1.5599999999999998</v>
      </c>
      <c r="I12" s="22">
        <f t="shared" si="6"/>
        <v>1.1599999999999997</v>
      </c>
      <c r="J12" s="22">
        <f t="shared" si="5"/>
        <v>0</v>
      </c>
      <c r="K12" s="22">
        <f t="shared" si="8"/>
        <v>1.5308571428571425</v>
      </c>
      <c r="L12" s="2">
        <f t="shared" si="1"/>
        <v>0</v>
      </c>
      <c r="M12" s="27">
        <f t="shared" si="7"/>
        <v>0.53</v>
      </c>
      <c r="O12" s="27">
        <f t="shared" si="2"/>
        <v>0</v>
      </c>
      <c r="P12" s="2">
        <f t="shared" si="3"/>
        <v>0</v>
      </c>
      <c r="Q12" s="27">
        <f t="shared" si="4"/>
        <v>0</v>
      </c>
    </row>
    <row r="13" spans="2:18" x14ac:dyDescent="0.2">
      <c r="B13" s="25" t="s">
        <v>4</v>
      </c>
      <c r="C13" s="34">
        <v>3</v>
      </c>
      <c r="D13" s="37" t="s">
        <v>23</v>
      </c>
      <c r="E13" s="52">
        <v>9</v>
      </c>
      <c r="F13" s="7">
        <v>3.4</v>
      </c>
      <c r="G13" s="12">
        <v>0.62857142857142867</v>
      </c>
      <c r="H13" s="5">
        <f t="shared" si="0"/>
        <v>2.451428571428572</v>
      </c>
      <c r="I13" s="22">
        <f t="shared" si="6"/>
        <v>0</v>
      </c>
      <c r="J13" s="22">
        <f t="shared" si="5"/>
        <v>-0.94857142857142795</v>
      </c>
      <c r="K13" s="22">
        <f t="shared" si="8"/>
        <v>0.61074285714285736</v>
      </c>
      <c r="L13" s="2">
        <f t="shared" si="1"/>
        <v>0</v>
      </c>
      <c r="M13" s="27">
        <f t="shared" si="7"/>
        <v>0.53</v>
      </c>
      <c r="O13" s="27">
        <f t="shared" si="2"/>
        <v>0</v>
      </c>
      <c r="P13" s="2">
        <f t="shared" si="3"/>
        <v>0</v>
      </c>
      <c r="Q13" s="27">
        <f t="shared" si="4"/>
        <v>0</v>
      </c>
    </row>
    <row r="14" spans="2:18" x14ac:dyDescent="0.2">
      <c r="E14" s="52">
        <v>10</v>
      </c>
      <c r="F14" s="7">
        <v>1.5</v>
      </c>
      <c r="G14" s="12">
        <v>0.82857142857142851</v>
      </c>
      <c r="H14" s="5">
        <f t="shared" si="0"/>
        <v>3.2314285714285713</v>
      </c>
      <c r="I14" s="22">
        <f t="shared" si="6"/>
        <v>1.7314285714285713</v>
      </c>
      <c r="J14" s="22">
        <f t="shared" si="5"/>
        <v>0</v>
      </c>
      <c r="K14" s="22">
        <f t="shared" si="8"/>
        <v>2.2382857142857144</v>
      </c>
      <c r="L14" s="2">
        <f t="shared" si="1"/>
        <v>0</v>
      </c>
      <c r="M14" s="27">
        <f t="shared" si="7"/>
        <v>0.53</v>
      </c>
      <c r="O14" s="27">
        <f t="shared" si="2"/>
        <v>0</v>
      </c>
      <c r="P14" s="2">
        <f t="shared" si="3"/>
        <v>0</v>
      </c>
      <c r="Q14" s="27">
        <f t="shared" si="4"/>
        <v>0</v>
      </c>
    </row>
    <row r="15" spans="2:18" x14ac:dyDescent="0.2">
      <c r="B15" s="29" t="s">
        <v>22</v>
      </c>
      <c r="C15" s="14"/>
      <c r="E15" s="52">
        <v>11</v>
      </c>
      <c r="F15" s="7">
        <v>0.9</v>
      </c>
      <c r="G15" s="12">
        <v>0.91428571428571437</v>
      </c>
      <c r="H15" s="5">
        <f t="shared" si="0"/>
        <v>3.5657142857142858</v>
      </c>
      <c r="I15" s="22">
        <f t="shared" si="6"/>
        <v>2.6657142857142859</v>
      </c>
      <c r="J15" s="22">
        <f t="shared" si="5"/>
        <v>0</v>
      </c>
      <c r="K15" s="22">
        <f t="shared" si="8"/>
        <v>4.7440571428571428</v>
      </c>
      <c r="L15" s="2">
        <f t="shared" si="1"/>
        <v>0</v>
      </c>
      <c r="M15" s="27">
        <f t="shared" si="7"/>
        <v>0.53</v>
      </c>
      <c r="O15" s="27">
        <f t="shared" si="2"/>
        <v>0</v>
      </c>
      <c r="P15" s="2">
        <f t="shared" si="3"/>
        <v>0</v>
      </c>
      <c r="Q15" s="27">
        <f t="shared" si="4"/>
        <v>0</v>
      </c>
    </row>
    <row r="16" spans="2:18" x14ac:dyDescent="0.2">
      <c r="B16" s="15"/>
      <c r="E16" s="52">
        <v>12</v>
      </c>
      <c r="F16" s="7">
        <v>0.6</v>
      </c>
      <c r="G16" s="12">
        <v>1</v>
      </c>
      <c r="H16" s="5">
        <f t="shared" si="0"/>
        <v>3.68</v>
      </c>
      <c r="I16" s="22">
        <f t="shared" si="6"/>
        <v>3</v>
      </c>
      <c r="J16" s="22">
        <f t="shared" si="5"/>
        <v>0</v>
      </c>
      <c r="K16" s="22">
        <f t="shared" si="8"/>
        <v>7.564057142857143</v>
      </c>
      <c r="L16" s="2">
        <f t="shared" si="1"/>
        <v>0</v>
      </c>
      <c r="M16" s="27">
        <f t="shared" si="7"/>
        <v>0.53</v>
      </c>
      <c r="O16" s="27">
        <f t="shared" si="2"/>
        <v>0</v>
      </c>
      <c r="P16" s="2">
        <f t="shared" si="3"/>
        <v>8.0000000000000071E-2</v>
      </c>
      <c r="Q16" s="27">
        <f t="shared" si="4"/>
        <v>3.2000000000000028E-3</v>
      </c>
    </row>
    <row r="17" spans="2:18" x14ac:dyDescent="0.2">
      <c r="B17" s="16" t="s">
        <v>9</v>
      </c>
      <c r="E17" s="52">
        <v>13</v>
      </c>
      <c r="F17" s="7">
        <v>0.6</v>
      </c>
      <c r="G17" s="12">
        <v>0.91428571428571437</v>
      </c>
      <c r="H17" s="5">
        <f t="shared" si="0"/>
        <v>3.5657142857142858</v>
      </c>
      <c r="I17" s="22">
        <f t="shared" si="6"/>
        <v>2.9657142857142857</v>
      </c>
      <c r="J17" s="22">
        <f t="shared" si="5"/>
        <v>0</v>
      </c>
      <c r="K17" s="22">
        <f t="shared" si="8"/>
        <v>10.351828571428571</v>
      </c>
      <c r="L17" s="2">
        <f t="shared" si="1"/>
        <v>0</v>
      </c>
      <c r="M17" s="27">
        <f t="shared" si="7"/>
        <v>0.53</v>
      </c>
      <c r="O17" s="27">
        <f t="shared" si="2"/>
        <v>0</v>
      </c>
      <c r="P17" s="2">
        <f t="shared" si="3"/>
        <v>0</v>
      </c>
      <c r="Q17" s="27">
        <f t="shared" si="4"/>
        <v>0</v>
      </c>
    </row>
    <row r="18" spans="2:18" x14ac:dyDescent="0.2">
      <c r="B18" s="15" t="s">
        <v>13</v>
      </c>
      <c r="C18" s="18"/>
      <c r="D18" s="18"/>
      <c r="E18" s="52">
        <v>14</v>
      </c>
      <c r="F18" s="7">
        <v>0.5</v>
      </c>
      <c r="G18" s="12">
        <v>0.8571428571428571</v>
      </c>
      <c r="H18" s="5">
        <f t="shared" si="0"/>
        <v>3.3428571428571425</v>
      </c>
      <c r="I18" s="22">
        <f t="shared" si="6"/>
        <v>2.8428571428571425</v>
      </c>
      <c r="J18" s="22">
        <f t="shared" si="5"/>
        <v>0</v>
      </c>
      <c r="K18" s="22">
        <f t="shared" si="8"/>
        <v>13.024114285714285</v>
      </c>
      <c r="L18" s="2">
        <f t="shared" si="1"/>
        <v>0</v>
      </c>
      <c r="M18" s="27">
        <f t="shared" si="7"/>
        <v>0.53</v>
      </c>
      <c r="O18" s="27">
        <f t="shared" si="2"/>
        <v>0</v>
      </c>
      <c r="P18" s="2">
        <f t="shared" si="3"/>
        <v>0</v>
      </c>
      <c r="Q18" s="27">
        <f t="shared" si="4"/>
        <v>0</v>
      </c>
    </row>
    <row r="19" spans="2:18" x14ac:dyDescent="0.2">
      <c r="B19" s="16" t="s">
        <v>11</v>
      </c>
      <c r="E19" s="52">
        <v>15</v>
      </c>
      <c r="F19" s="7">
        <v>0.6</v>
      </c>
      <c r="G19" s="12">
        <v>0.7142857142857143</v>
      </c>
      <c r="H19" s="5">
        <f t="shared" si="0"/>
        <v>2.7857142857142856</v>
      </c>
      <c r="I19" s="22">
        <f t="shared" si="6"/>
        <v>1.9758857142857149</v>
      </c>
      <c r="J19" s="22">
        <f t="shared" si="5"/>
        <v>0</v>
      </c>
      <c r="K19" s="22">
        <f t="shared" si="8"/>
        <v>14.881446857142857</v>
      </c>
      <c r="L19" s="2">
        <f t="shared" si="1"/>
        <v>0</v>
      </c>
      <c r="M19" s="27">
        <f t="shared" si="7"/>
        <v>0.53</v>
      </c>
      <c r="O19" s="27">
        <f t="shared" si="2"/>
        <v>0</v>
      </c>
      <c r="P19" s="2">
        <f t="shared" si="3"/>
        <v>0.20982857142857059</v>
      </c>
      <c r="Q19" s="27">
        <f t="shared" si="4"/>
        <v>8.393142857142823E-3</v>
      </c>
    </row>
    <row r="20" spans="2:18" x14ac:dyDescent="0.2">
      <c r="B20" s="16" t="s">
        <v>12</v>
      </c>
      <c r="E20" s="52">
        <v>16</v>
      </c>
      <c r="F20" s="7">
        <v>1.1000000000000001</v>
      </c>
      <c r="G20" s="12">
        <v>0.34285714285714286</v>
      </c>
      <c r="H20" s="5">
        <f t="shared" si="0"/>
        <v>1.3371428571428572</v>
      </c>
      <c r="I20" s="22">
        <f t="shared" si="6"/>
        <v>0.11855314285714336</v>
      </c>
      <c r="J20" s="22">
        <f t="shared" si="5"/>
        <v>0</v>
      </c>
      <c r="K20" s="22">
        <f t="shared" si="8"/>
        <v>14.992886811428571</v>
      </c>
      <c r="L20" s="2">
        <f t="shared" si="1"/>
        <v>0</v>
      </c>
      <c r="M20" s="27">
        <f t="shared" si="7"/>
        <v>0.53</v>
      </c>
      <c r="O20" s="27">
        <f t="shared" si="2"/>
        <v>0</v>
      </c>
      <c r="P20" s="2">
        <f t="shared" si="3"/>
        <v>0.11858971428571374</v>
      </c>
      <c r="Q20" s="27">
        <f t="shared" si="4"/>
        <v>4.7435885714285494E-3</v>
      </c>
    </row>
    <row r="21" spans="2:18" x14ac:dyDescent="0.2">
      <c r="E21" s="52">
        <v>17</v>
      </c>
      <c r="F21" s="7">
        <v>2.75</v>
      </c>
      <c r="G21" s="12">
        <v>0.1142857142857143</v>
      </c>
      <c r="H21" s="5">
        <f t="shared" si="0"/>
        <v>0.44571428571428573</v>
      </c>
      <c r="I21" s="22">
        <f t="shared" si="6"/>
        <v>0</v>
      </c>
      <c r="J21" s="22">
        <f t="shared" si="5"/>
        <v>-2.3042857142857143</v>
      </c>
      <c r="K21" s="22">
        <f t="shared" si="8"/>
        <v>12.757729668571429</v>
      </c>
      <c r="L21" s="2">
        <f t="shared" si="1"/>
        <v>0</v>
      </c>
      <c r="M21" s="27">
        <f t="shared" si="7"/>
        <v>0.53</v>
      </c>
      <c r="O21" s="27">
        <f t="shared" si="2"/>
        <v>0</v>
      </c>
      <c r="P21" s="2">
        <f t="shared" si="3"/>
        <v>0</v>
      </c>
      <c r="Q21" s="27">
        <f t="shared" si="4"/>
        <v>0</v>
      </c>
    </row>
    <row r="22" spans="2:18" x14ac:dyDescent="0.2">
      <c r="B22" s="16" t="s">
        <v>36</v>
      </c>
      <c r="E22" s="52">
        <v>18</v>
      </c>
      <c r="F22" s="7">
        <v>4.0999999999999996</v>
      </c>
      <c r="G22" s="12">
        <v>0</v>
      </c>
      <c r="H22" s="5">
        <f t="shared" si="0"/>
        <v>0</v>
      </c>
      <c r="I22" s="22">
        <f t="shared" si="6"/>
        <v>0</v>
      </c>
      <c r="J22" s="22">
        <f t="shared" si="5"/>
        <v>-3</v>
      </c>
      <c r="K22" s="22">
        <f t="shared" si="8"/>
        <v>9.8477296685714286</v>
      </c>
      <c r="L22" s="2">
        <f t="shared" si="1"/>
        <v>1.0999999999999996</v>
      </c>
      <c r="M22" s="27">
        <f t="shared" si="7"/>
        <v>0.53</v>
      </c>
      <c r="O22" s="27">
        <f t="shared" si="2"/>
        <v>0.58299999999999985</v>
      </c>
      <c r="P22" s="2">
        <f t="shared" si="3"/>
        <v>0</v>
      </c>
      <c r="Q22" s="27">
        <f t="shared" si="4"/>
        <v>0</v>
      </c>
      <c r="R22" s="56" t="s">
        <v>39</v>
      </c>
    </row>
    <row r="23" spans="2:18" x14ac:dyDescent="0.2">
      <c r="B23" s="16" t="s">
        <v>35</v>
      </c>
      <c r="E23" s="52">
        <v>19</v>
      </c>
      <c r="F23" s="7">
        <v>1.5</v>
      </c>
      <c r="G23" s="12">
        <v>0</v>
      </c>
      <c r="H23" s="5">
        <f t="shared" si="0"/>
        <v>0</v>
      </c>
      <c r="I23" s="22">
        <f t="shared" si="6"/>
        <v>0</v>
      </c>
      <c r="J23" s="22">
        <f t="shared" si="5"/>
        <v>-1.5</v>
      </c>
      <c r="K23" s="22">
        <f t="shared" si="8"/>
        <v>8.3927296685714285</v>
      </c>
      <c r="L23" s="2">
        <f t="shared" si="1"/>
        <v>0</v>
      </c>
      <c r="M23" s="27">
        <f t="shared" si="7"/>
        <v>0.53</v>
      </c>
      <c r="O23" s="27">
        <f t="shared" si="2"/>
        <v>0</v>
      </c>
      <c r="P23" s="2">
        <f t="shared" si="3"/>
        <v>0</v>
      </c>
      <c r="Q23" s="27">
        <f t="shared" si="4"/>
        <v>0</v>
      </c>
      <c r="R23" s="56" t="s">
        <v>40</v>
      </c>
    </row>
    <row r="24" spans="2:18" x14ac:dyDescent="0.2">
      <c r="B24" s="16" t="s">
        <v>34</v>
      </c>
      <c r="E24" s="52">
        <v>20</v>
      </c>
      <c r="F24" s="7">
        <v>0.7</v>
      </c>
      <c r="G24" s="12">
        <v>0</v>
      </c>
      <c r="H24" s="5">
        <f t="shared" si="0"/>
        <v>0</v>
      </c>
      <c r="I24" s="22">
        <f t="shared" si="6"/>
        <v>0</v>
      </c>
      <c r="J24" s="22">
        <f t="shared" si="5"/>
        <v>-0.7</v>
      </c>
      <c r="K24" s="22">
        <f t="shared" si="8"/>
        <v>7.7137296685714283</v>
      </c>
      <c r="L24" s="2">
        <f t="shared" si="1"/>
        <v>0</v>
      </c>
      <c r="M24" s="27">
        <f t="shared" si="7"/>
        <v>0.53</v>
      </c>
      <c r="O24" s="27">
        <f t="shared" si="2"/>
        <v>0</v>
      </c>
      <c r="P24" s="2">
        <f t="shared" si="3"/>
        <v>0</v>
      </c>
      <c r="Q24" s="27">
        <f t="shared" si="4"/>
        <v>0</v>
      </c>
      <c r="R24" s="56" t="s">
        <v>41</v>
      </c>
    </row>
    <row r="25" spans="2:18" x14ac:dyDescent="0.2">
      <c r="E25" s="52">
        <v>21</v>
      </c>
      <c r="F25" s="7">
        <v>0.6</v>
      </c>
      <c r="G25" s="12">
        <v>0</v>
      </c>
      <c r="H25" s="5">
        <f t="shared" si="0"/>
        <v>0</v>
      </c>
      <c r="I25" s="22">
        <f t="shared" si="6"/>
        <v>0</v>
      </c>
      <c r="J25" s="22">
        <f t="shared" si="5"/>
        <v>-0.6</v>
      </c>
      <c r="K25" s="22">
        <f t="shared" si="8"/>
        <v>7.1317296685714284</v>
      </c>
      <c r="L25" s="2">
        <f t="shared" si="1"/>
        <v>0</v>
      </c>
      <c r="M25" s="27">
        <f t="shared" si="7"/>
        <v>0.53</v>
      </c>
      <c r="O25" s="27">
        <f t="shared" si="2"/>
        <v>0</v>
      </c>
      <c r="P25" s="2">
        <f t="shared" si="3"/>
        <v>0</v>
      </c>
      <c r="Q25" s="27">
        <f t="shared" si="4"/>
        <v>0</v>
      </c>
    </row>
    <row r="26" spans="2:18" x14ac:dyDescent="0.2">
      <c r="E26" s="52">
        <v>22</v>
      </c>
      <c r="F26" s="7">
        <v>0.2</v>
      </c>
      <c r="G26" s="12">
        <v>0</v>
      </c>
      <c r="H26" s="5">
        <f t="shared" si="0"/>
        <v>0</v>
      </c>
      <c r="I26" s="22">
        <f t="shared" si="6"/>
        <v>0</v>
      </c>
      <c r="J26" s="22">
        <f t="shared" si="5"/>
        <v>-0.2</v>
      </c>
      <c r="K26" s="22">
        <f t="shared" si="8"/>
        <v>6.9377296685714285</v>
      </c>
      <c r="L26" s="2">
        <f t="shared" si="1"/>
        <v>0</v>
      </c>
      <c r="M26" s="27">
        <f t="shared" si="7"/>
        <v>0.53</v>
      </c>
      <c r="O26" s="27">
        <f t="shared" si="2"/>
        <v>0</v>
      </c>
      <c r="P26" s="2">
        <f t="shared" si="3"/>
        <v>0</v>
      </c>
      <c r="Q26" s="27">
        <f t="shared" si="4"/>
        <v>0</v>
      </c>
      <c r="R26" s="47" t="s">
        <v>28</v>
      </c>
    </row>
    <row r="27" spans="2:18" x14ac:dyDescent="0.2">
      <c r="E27" s="52">
        <v>23</v>
      </c>
      <c r="F27" s="7">
        <v>0.2</v>
      </c>
      <c r="G27" s="12">
        <v>0</v>
      </c>
      <c r="H27" s="5">
        <f t="shared" si="0"/>
        <v>0</v>
      </c>
      <c r="I27" s="22">
        <f t="shared" si="6"/>
        <v>0</v>
      </c>
      <c r="J27" s="22">
        <f t="shared" si="5"/>
        <v>-0.2</v>
      </c>
      <c r="K27" s="22">
        <f t="shared" si="8"/>
        <v>6.7437296685714285</v>
      </c>
      <c r="L27" s="2">
        <f t="shared" si="1"/>
        <v>0</v>
      </c>
      <c r="M27" s="27">
        <f t="shared" si="7"/>
        <v>0.53</v>
      </c>
      <c r="O27" s="27">
        <f t="shared" si="2"/>
        <v>0</v>
      </c>
      <c r="P27" s="2">
        <f t="shared" si="3"/>
        <v>0</v>
      </c>
      <c r="Q27" s="27">
        <f t="shared" si="4"/>
        <v>0</v>
      </c>
      <c r="R27" s="47" t="s">
        <v>29</v>
      </c>
    </row>
    <row r="28" spans="2:18" s="1" customFormat="1" x14ac:dyDescent="0.2">
      <c r="E28" s="8" t="s">
        <v>2</v>
      </c>
      <c r="F28" s="9">
        <f>SUM(F4:F27)</f>
        <v>21.249999999999996</v>
      </c>
      <c r="G28" s="13"/>
      <c r="H28" s="10">
        <f>SUM(H4:H27)</f>
        <v>26.634285714285713</v>
      </c>
      <c r="I28" s="11">
        <f>SUM(I4:I27)</f>
        <v>16.928724571428575</v>
      </c>
      <c r="J28" s="11">
        <f>SUM(J4:J27)</f>
        <v>-10.652857142857139</v>
      </c>
      <c r="K28" s="9"/>
      <c r="L28" s="11">
        <f>SUM(L4:L27)</f>
        <v>1.2999999999999996</v>
      </c>
      <c r="M28" s="23"/>
      <c r="N28" s="11"/>
      <c r="O28" s="23">
        <f>SUM(O4:O27)</f>
        <v>0.68899999999999983</v>
      </c>
      <c r="P28" s="11">
        <f>SUM(P4:P27)</f>
        <v>0.4084182857142844</v>
      </c>
      <c r="Q28" s="23">
        <f>SUM(Q4:Q27)</f>
        <v>1.6336731428571376E-2</v>
      </c>
      <c r="R28" s="48">
        <f>O28-Q28</f>
        <v>0.67266326857142844</v>
      </c>
    </row>
  </sheetData>
  <hyperlinks>
    <hyperlink ref="B4" r:id="rId1" xr:uid="{1E49E752-CFE3-184C-B60D-97B0EEFC68DE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FF26A2-E771-1844-B957-BC1C980770BF}">
  <dimension ref="B1:N28"/>
  <sheetViews>
    <sheetView showGridLines="0" zoomScale="152" zoomScaleNormal="152" workbookViewId="0">
      <selection activeCell="B25" sqref="B25"/>
    </sheetView>
  </sheetViews>
  <sheetFormatPr baseColWidth="10" defaultRowHeight="16" x14ac:dyDescent="0.2"/>
  <cols>
    <col min="1" max="1" width="2.1640625" customWidth="1"/>
    <col min="2" max="2" width="17" customWidth="1"/>
    <col min="3" max="3" width="5.5" customWidth="1"/>
    <col min="4" max="4" width="6.1640625" customWidth="1"/>
    <col min="5" max="5" width="5.1640625" style="6" customWidth="1"/>
    <col min="6" max="6" width="12" customWidth="1"/>
    <col min="7" max="8" width="9.1640625" style="2" customWidth="1"/>
    <col min="9" max="9" width="8.6640625" customWidth="1"/>
    <col min="10" max="10" width="8.6640625" style="2" customWidth="1"/>
    <col min="11" max="11" width="9.5" style="2" customWidth="1"/>
    <col min="12" max="12" width="1.83203125" style="2" customWidth="1"/>
    <col min="13" max="13" width="6.83203125" customWidth="1"/>
    <col min="14" max="14" width="7.1640625" customWidth="1"/>
  </cols>
  <sheetData>
    <row r="1" spans="2:14" ht="10" customHeight="1" x14ac:dyDescent="0.2"/>
    <row r="2" spans="2:14" s="3" customFormat="1" ht="47" customHeight="1" x14ac:dyDescent="0.2">
      <c r="B2" s="28" t="s">
        <v>21</v>
      </c>
      <c r="E2" s="3" t="s">
        <v>32</v>
      </c>
      <c r="F2" s="3" t="s">
        <v>14</v>
      </c>
      <c r="G2" s="20" t="s">
        <v>16</v>
      </c>
      <c r="H2" s="20" t="s">
        <v>17</v>
      </c>
      <c r="I2" s="21" t="s">
        <v>8</v>
      </c>
      <c r="J2" s="4" t="s">
        <v>18</v>
      </c>
      <c r="K2" s="4" t="s">
        <v>24</v>
      </c>
      <c r="L2" s="4"/>
      <c r="M2" s="4" t="s">
        <v>25</v>
      </c>
      <c r="N2" s="4"/>
    </row>
    <row r="3" spans="2:14" s="3" customFormat="1" ht="7" customHeight="1" x14ac:dyDescent="0.2">
      <c r="B3" s="28"/>
      <c r="G3" s="20"/>
      <c r="H3" s="20"/>
      <c r="I3" s="21"/>
      <c r="J3" s="4"/>
      <c r="K3" s="4"/>
      <c r="L3" s="4"/>
      <c r="M3" s="4"/>
      <c r="N3" s="4"/>
    </row>
    <row r="4" spans="2:14" x14ac:dyDescent="0.2">
      <c r="B4" s="17" t="s">
        <v>10</v>
      </c>
      <c r="E4" s="52">
        <v>0</v>
      </c>
      <c r="F4" s="7">
        <v>0.2</v>
      </c>
      <c r="G4" s="22">
        <f>MIN(IF(E4+1&lt;$C$8,$C$12,0),$C$9-0,$C$12)</f>
        <v>3</v>
      </c>
      <c r="H4" s="22">
        <f>-IF(G4=0,MIN(MAX(F4,0),0,$C$13),0)</f>
        <v>0</v>
      </c>
      <c r="I4" s="22">
        <f>G4*(1-$C$10)+H4*(1-$C$11)</f>
        <v>2.82</v>
      </c>
      <c r="J4" s="2">
        <f>MAX(F4+G4+H4,0)</f>
        <v>3.2</v>
      </c>
      <c r="K4" s="49">
        <f t="shared" ref="K4:K27" si="0">IF(E4&lt;$C$8,$C$6,$C$7)</f>
        <v>7.4999999999999997E-2</v>
      </c>
      <c r="M4" s="27">
        <f t="shared" ref="M4:M27" si="1">J4*K4</f>
        <v>0.24</v>
      </c>
    </row>
    <row r="5" spans="2:14" x14ac:dyDescent="0.2">
      <c r="E5" s="52">
        <v>1</v>
      </c>
      <c r="F5" s="7">
        <v>0.2</v>
      </c>
      <c r="G5" s="22">
        <f t="shared" ref="G5:G27" si="2">MIN(IF(E4+1&lt;$C$8,$C$12,0),$C$9-I4,$C$12)</f>
        <v>3</v>
      </c>
      <c r="H5" s="22">
        <f>-IF(G5=0,MIN(MAX(F5,0),I4,$C$13),0)</f>
        <v>0</v>
      </c>
      <c r="I5" s="22">
        <f t="shared" ref="I5:I27" si="3">I4+G5*(1-$C$10)+H5*(1-$C$11)</f>
        <v>5.64</v>
      </c>
      <c r="J5" s="2">
        <f t="shared" ref="J5:J27" si="4">MAX(F5+G5+H5,0)</f>
        <v>3.2</v>
      </c>
      <c r="K5" s="49">
        <f t="shared" si="0"/>
        <v>7.4999999999999997E-2</v>
      </c>
      <c r="M5" s="27">
        <f t="shared" si="1"/>
        <v>0.24</v>
      </c>
    </row>
    <row r="6" spans="2:14" x14ac:dyDescent="0.2">
      <c r="B6" s="38" t="s">
        <v>37</v>
      </c>
      <c r="C6" s="50">
        <v>7.4999999999999997E-2</v>
      </c>
      <c r="D6" s="40"/>
      <c r="E6" s="52">
        <v>2</v>
      </c>
      <c r="F6" s="7">
        <v>0.2</v>
      </c>
      <c r="G6" s="22">
        <f t="shared" si="2"/>
        <v>3</v>
      </c>
      <c r="H6" s="22">
        <f t="shared" ref="H6:H27" si="5">-IF(G6=0,MIN(MAX(F6,0),I5,$C$13),0)</f>
        <v>0</v>
      </c>
      <c r="I6" s="22">
        <f t="shared" si="3"/>
        <v>8.4599999999999991</v>
      </c>
      <c r="J6" s="2">
        <f t="shared" si="4"/>
        <v>3.2</v>
      </c>
      <c r="K6" s="49">
        <f t="shared" si="0"/>
        <v>7.4999999999999997E-2</v>
      </c>
      <c r="M6" s="27">
        <f t="shared" si="1"/>
        <v>0.24</v>
      </c>
    </row>
    <row r="7" spans="2:14" ht="15" customHeight="1" x14ac:dyDescent="0.2">
      <c r="B7" s="39" t="s">
        <v>38</v>
      </c>
      <c r="C7" s="51">
        <v>0.39839999999999998</v>
      </c>
      <c r="D7" s="41"/>
      <c r="E7" s="52">
        <v>3</v>
      </c>
      <c r="F7" s="7">
        <v>0.2</v>
      </c>
      <c r="G7" s="22">
        <f t="shared" si="2"/>
        <v>1.5400000000000009</v>
      </c>
      <c r="H7" s="22">
        <f t="shared" si="5"/>
        <v>0</v>
      </c>
      <c r="I7" s="22">
        <f t="shared" si="3"/>
        <v>9.9076000000000004</v>
      </c>
      <c r="J7" s="2">
        <f t="shared" si="4"/>
        <v>1.7400000000000009</v>
      </c>
      <c r="K7" s="49">
        <f t="shared" si="0"/>
        <v>7.4999999999999997E-2</v>
      </c>
      <c r="M7" s="27">
        <f t="shared" si="1"/>
        <v>0.13050000000000006</v>
      </c>
    </row>
    <row r="8" spans="2:14" x14ac:dyDescent="0.2">
      <c r="B8" s="39" t="s">
        <v>31</v>
      </c>
      <c r="C8" s="30">
        <v>4</v>
      </c>
      <c r="D8" s="41"/>
      <c r="E8" s="52">
        <v>4</v>
      </c>
      <c r="F8" s="7">
        <v>0.2</v>
      </c>
      <c r="G8" s="22">
        <f t="shared" si="2"/>
        <v>0</v>
      </c>
      <c r="H8" s="22">
        <f t="shared" si="5"/>
        <v>-0.2</v>
      </c>
      <c r="I8" s="22">
        <f t="shared" si="3"/>
        <v>9.7135999999999996</v>
      </c>
      <c r="J8" s="2">
        <f t="shared" si="4"/>
        <v>0</v>
      </c>
      <c r="K8" s="49">
        <f t="shared" si="0"/>
        <v>0.39839999999999998</v>
      </c>
      <c r="M8" s="27">
        <f t="shared" si="1"/>
        <v>0</v>
      </c>
    </row>
    <row r="9" spans="2:14" x14ac:dyDescent="0.2">
      <c r="B9" s="24" t="s">
        <v>0</v>
      </c>
      <c r="C9" s="30">
        <v>10</v>
      </c>
      <c r="D9" s="35" t="s">
        <v>1</v>
      </c>
      <c r="E9" s="52">
        <v>5</v>
      </c>
      <c r="F9" s="7">
        <v>0.2</v>
      </c>
      <c r="G9" s="22">
        <f t="shared" si="2"/>
        <v>0</v>
      </c>
      <c r="H9" s="22">
        <f t="shared" si="5"/>
        <v>-0.2</v>
      </c>
      <c r="I9" s="22">
        <f t="shared" si="3"/>
        <v>9.5195999999999987</v>
      </c>
      <c r="J9" s="2">
        <f t="shared" si="4"/>
        <v>0</v>
      </c>
      <c r="K9" s="49">
        <f t="shared" si="0"/>
        <v>0.39839999999999998</v>
      </c>
      <c r="M9" s="27">
        <f t="shared" si="1"/>
        <v>0</v>
      </c>
    </row>
    <row r="10" spans="2:14" x14ac:dyDescent="0.2">
      <c r="B10" s="24" t="s">
        <v>7</v>
      </c>
      <c r="C10" s="32">
        <v>0.06</v>
      </c>
      <c r="D10" s="54" t="s">
        <v>33</v>
      </c>
      <c r="E10" s="52">
        <v>6</v>
      </c>
      <c r="F10" s="7">
        <v>0.2</v>
      </c>
      <c r="G10" s="22">
        <f t="shared" si="2"/>
        <v>0</v>
      </c>
      <c r="H10" s="22">
        <f t="shared" si="5"/>
        <v>-0.2</v>
      </c>
      <c r="I10" s="22">
        <f t="shared" si="3"/>
        <v>9.3255999999999979</v>
      </c>
      <c r="J10" s="2">
        <f t="shared" si="4"/>
        <v>0</v>
      </c>
      <c r="K10" s="49">
        <f t="shared" si="0"/>
        <v>0.39839999999999998</v>
      </c>
      <c r="M10" s="27">
        <f t="shared" si="1"/>
        <v>0</v>
      </c>
    </row>
    <row r="11" spans="2:14" x14ac:dyDescent="0.2">
      <c r="B11" s="24" t="s">
        <v>30</v>
      </c>
      <c r="C11" s="32">
        <v>0.03</v>
      </c>
      <c r="D11" s="54" t="s">
        <v>33</v>
      </c>
      <c r="E11" s="52">
        <v>7</v>
      </c>
      <c r="F11" s="7">
        <v>0.2</v>
      </c>
      <c r="G11" s="22">
        <f t="shared" si="2"/>
        <v>0</v>
      </c>
      <c r="H11" s="22">
        <f t="shared" si="5"/>
        <v>-0.2</v>
      </c>
      <c r="I11" s="22">
        <f t="shared" si="3"/>
        <v>9.1315999999999971</v>
      </c>
      <c r="J11" s="2">
        <f t="shared" si="4"/>
        <v>0</v>
      </c>
      <c r="K11" s="49">
        <f t="shared" si="0"/>
        <v>0.39839999999999998</v>
      </c>
      <c r="M11" s="27">
        <f t="shared" si="1"/>
        <v>0</v>
      </c>
    </row>
    <row r="12" spans="2:14" x14ac:dyDescent="0.2">
      <c r="B12" s="24" t="s">
        <v>3</v>
      </c>
      <c r="C12" s="33">
        <v>3</v>
      </c>
      <c r="D12" s="36" t="s">
        <v>23</v>
      </c>
      <c r="E12" s="52">
        <v>8</v>
      </c>
      <c r="F12" s="7">
        <v>0.4</v>
      </c>
      <c r="G12" s="22">
        <f t="shared" si="2"/>
        <v>0</v>
      </c>
      <c r="H12" s="22">
        <f t="shared" si="5"/>
        <v>-0.4</v>
      </c>
      <c r="I12" s="22">
        <f t="shared" si="3"/>
        <v>8.7435999999999972</v>
      </c>
      <c r="J12" s="2">
        <f t="shared" si="4"/>
        <v>0</v>
      </c>
      <c r="K12" s="49">
        <f t="shared" si="0"/>
        <v>0.39839999999999998</v>
      </c>
      <c r="M12" s="27">
        <f t="shared" si="1"/>
        <v>0</v>
      </c>
    </row>
    <row r="13" spans="2:14" x14ac:dyDescent="0.2">
      <c r="B13" s="25" t="s">
        <v>4</v>
      </c>
      <c r="C13" s="34">
        <v>3</v>
      </c>
      <c r="D13" s="37" t="s">
        <v>23</v>
      </c>
      <c r="E13" s="52">
        <v>9</v>
      </c>
      <c r="F13" s="7">
        <v>3.4</v>
      </c>
      <c r="G13" s="22">
        <f t="shared" si="2"/>
        <v>0</v>
      </c>
      <c r="H13" s="22">
        <f t="shared" si="5"/>
        <v>-3</v>
      </c>
      <c r="I13" s="22">
        <f t="shared" si="3"/>
        <v>5.833599999999997</v>
      </c>
      <c r="J13" s="2">
        <f t="shared" si="4"/>
        <v>0.39999999999999991</v>
      </c>
      <c r="K13" s="49">
        <f t="shared" si="0"/>
        <v>0.39839999999999998</v>
      </c>
      <c r="M13" s="27">
        <f t="shared" si="1"/>
        <v>0.15935999999999995</v>
      </c>
    </row>
    <row r="14" spans="2:14" x14ac:dyDescent="0.2">
      <c r="E14" s="52">
        <v>10</v>
      </c>
      <c r="F14" s="7">
        <v>1.5</v>
      </c>
      <c r="G14" s="22">
        <f t="shared" si="2"/>
        <v>0</v>
      </c>
      <c r="H14" s="22">
        <f t="shared" si="5"/>
        <v>-1.5</v>
      </c>
      <c r="I14" s="22">
        <f t="shared" si="3"/>
        <v>4.3785999999999969</v>
      </c>
      <c r="J14" s="2">
        <f t="shared" si="4"/>
        <v>0</v>
      </c>
      <c r="K14" s="49">
        <f t="shared" si="0"/>
        <v>0.39839999999999998</v>
      </c>
      <c r="M14" s="27">
        <f t="shared" si="1"/>
        <v>0</v>
      </c>
    </row>
    <row r="15" spans="2:14" x14ac:dyDescent="0.2">
      <c r="B15" s="29" t="s">
        <v>22</v>
      </c>
      <c r="C15" s="14"/>
      <c r="E15" s="52">
        <v>11</v>
      </c>
      <c r="F15" s="7">
        <v>0.9</v>
      </c>
      <c r="G15" s="22">
        <f t="shared" si="2"/>
        <v>0</v>
      </c>
      <c r="H15" s="22">
        <f t="shared" si="5"/>
        <v>-0.9</v>
      </c>
      <c r="I15" s="22">
        <f t="shared" si="3"/>
        <v>3.5055999999999967</v>
      </c>
      <c r="J15" s="2">
        <f t="shared" si="4"/>
        <v>0</v>
      </c>
      <c r="K15" s="49">
        <f t="shared" si="0"/>
        <v>0.39839999999999998</v>
      </c>
      <c r="M15" s="27">
        <f t="shared" si="1"/>
        <v>0</v>
      </c>
    </row>
    <row r="16" spans="2:14" x14ac:dyDescent="0.2">
      <c r="B16" s="15"/>
      <c r="E16" s="52">
        <v>12</v>
      </c>
      <c r="F16" s="7">
        <v>0.6</v>
      </c>
      <c r="G16" s="22">
        <f t="shared" si="2"/>
        <v>0</v>
      </c>
      <c r="H16" s="22">
        <f t="shared" si="5"/>
        <v>-0.6</v>
      </c>
      <c r="I16" s="22">
        <f t="shared" si="3"/>
        <v>2.9235999999999969</v>
      </c>
      <c r="J16" s="2">
        <f t="shared" si="4"/>
        <v>0</v>
      </c>
      <c r="K16" s="49">
        <f t="shared" si="0"/>
        <v>0.39839999999999998</v>
      </c>
      <c r="M16" s="27">
        <f t="shared" si="1"/>
        <v>0</v>
      </c>
    </row>
    <row r="17" spans="2:14" x14ac:dyDescent="0.2">
      <c r="B17" s="16" t="s">
        <v>9</v>
      </c>
      <c r="E17" s="52">
        <v>13</v>
      </c>
      <c r="F17" s="7">
        <v>0.6</v>
      </c>
      <c r="G17" s="22">
        <f t="shared" si="2"/>
        <v>0</v>
      </c>
      <c r="H17" s="22">
        <f t="shared" si="5"/>
        <v>-0.6</v>
      </c>
      <c r="I17" s="22">
        <f t="shared" si="3"/>
        <v>2.341599999999997</v>
      </c>
      <c r="J17" s="2">
        <f t="shared" si="4"/>
        <v>0</v>
      </c>
      <c r="K17" s="49">
        <f t="shared" si="0"/>
        <v>0.39839999999999998</v>
      </c>
      <c r="M17" s="27">
        <f t="shared" si="1"/>
        <v>0</v>
      </c>
    </row>
    <row r="18" spans="2:14" x14ac:dyDescent="0.2">
      <c r="B18" s="15" t="s">
        <v>13</v>
      </c>
      <c r="C18" s="18"/>
      <c r="D18" s="18"/>
      <c r="E18" s="52">
        <v>14</v>
      </c>
      <c r="F18" s="7">
        <v>0.5</v>
      </c>
      <c r="G18" s="22">
        <f t="shared" si="2"/>
        <v>0</v>
      </c>
      <c r="H18" s="22">
        <f t="shared" si="5"/>
        <v>-0.5</v>
      </c>
      <c r="I18" s="22">
        <f t="shared" si="3"/>
        <v>1.8565999999999971</v>
      </c>
      <c r="J18" s="2">
        <f t="shared" si="4"/>
        <v>0</v>
      </c>
      <c r="K18" s="49">
        <f t="shared" si="0"/>
        <v>0.39839999999999998</v>
      </c>
      <c r="M18" s="27">
        <f t="shared" si="1"/>
        <v>0</v>
      </c>
    </row>
    <row r="19" spans="2:14" x14ac:dyDescent="0.2">
      <c r="B19" s="16" t="s">
        <v>11</v>
      </c>
      <c r="E19" s="52">
        <v>15</v>
      </c>
      <c r="F19" s="7">
        <v>0.6</v>
      </c>
      <c r="G19" s="22">
        <f t="shared" si="2"/>
        <v>0</v>
      </c>
      <c r="H19" s="22">
        <f t="shared" si="5"/>
        <v>-0.6</v>
      </c>
      <c r="I19" s="22">
        <f t="shared" si="3"/>
        <v>1.2745999999999973</v>
      </c>
      <c r="J19" s="2">
        <f t="shared" si="4"/>
        <v>0</v>
      </c>
      <c r="K19" s="49">
        <f t="shared" si="0"/>
        <v>0.39839999999999998</v>
      </c>
      <c r="M19" s="27">
        <f t="shared" si="1"/>
        <v>0</v>
      </c>
    </row>
    <row r="20" spans="2:14" x14ac:dyDescent="0.2">
      <c r="B20" s="16" t="s">
        <v>12</v>
      </c>
      <c r="E20" s="52">
        <v>16</v>
      </c>
      <c r="F20" s="7">
        <v>1.1000000000000001</v>
      </c>
      <c r="G20" s="22">
        <f t="shared" si="2"/>
        <v>0</v>
      </c>
      <c r="H20" s="22">
        <f t="shared" si="5"/>
        <v>-1.1000000000000001</v>
      </c>
      <c r="I20" s="22">
        <f t="shared" si="3"/>
        <v>0.20759999999999734</v>
      </c>
      <c r="J20" s="2">
        <f t="shared" si="4"/>
        <v>0</v>
      </c>
      <c r="K20" s="49">
        <f t="shared" si="0"/>
        <v>0.39839999999999998</v>
      </c>
      <c r="M20" s="27">
        <f t="shared" si="1"/>
        <v>0</v>
      </c>
    </row>
    <row r="21" spans="2:14" x14ac:dyDescent="0.2">
      <c r="E21" s="52">
        <v>17</v>
      </c>
      <c r="F21" s="7">
        <v>2.75</v>
      </c>
      <c r="G21" s="22">
        <f t="shared" si="2"/>
        <v>0</v>
      </c>
      <c r="H21" s="22">
        <f t="shared" si="5"/>
        <v>-0.20759999999999734</v>
      </c>
      <c r="I21" s="22">
        <f t="shared" si="3"/>
        <v>6.227999999999928E-3</v>
      </c>
      <c r="J21" s="2">
        <f t="shared" si="4"/>
        <v>2.5424000000000024</v>
      </c>
      <c r="K21" s="49">
        <f t="shared" si="0"/>
        <v>0.39839999999999998</v>
      </c>
      <c r="M21" s="27">
        <f t="shared" si="1"/>
        <v>1.0128921600000009</v>
      </c>
    </row>
    <row r="22" spans="2:14" x14ac:dyDescent="0.2">
      <c r="B22" s="16" t="s">
        <v>36</v>
      </c>
      <c r="E22" s="52">
        <v>18</v>
      </c>
      <c r="F22" s="7">
        <v>4.0999999999999996</v>
      </c>
      <c r="G22" s="22">
        <f t="shared" si="2"/>
        <v>0</v>
      </c>
      <c r="H22" s="22">
        <f t="shared" si="5"/>
        <v>-6.227999999999928E-3</v>
      </c>
      <c r="I22" s="22">
        <f t="shared" si="3"/>
        <v>1.8683999999999801E-4</v>
      </c>
      <c r="J22" s="2">
        <f t="shared" si="4"/>
        <v>4.0937719999999995</v>
      </c>
      <c r="K22" s="49">
        <f t="shared" si="0"/>
        <v>0.39839999999999998</v>
      </c>
      <c r="M22" s="27">
        <f t="shared" si="1"/>
        <v>1.6309587647999997</v>
      </c>
      <c r="N22" s="56" t="s">
        <v>39</v>
      </c>
    </row>
    <row r="23" spans="2:14" x14ac:dyDescent="0.2">
      <c r="B23" s="16" t="s">
        <v>35</v>
      </c>
      <c r="E23" s="52">
        <v>19</v>
      </c>
      <c r="F23" s="7">
        <v>1.5</v>
      </c>
      <c r="G23" s="22">
        <f t="shared" si="2"/>
        <v>0</v>
      </c>
      <c r="H23" s="22">
        <f t="shared" si="5"/>
        <v>-1.8683999999999801E-4</v>
      </c>
      <c r="I23" s="22">
        <f t="shared" si="3"/>
        <v>5.6051999999999578E-6</v>
      </c>
      <c r="J23" s="2">
        <f t="shared" si="4"/>
        <v>1.49981316</v>
      </c>
      <c r="K23" s="49">
        <f t="shared" si="0"/>
        <v>0.39839999999999998</v>
      </c>
      <c r="M23" s="27">
        <f t="shared" si="1"/>
        <v>0.59752556294399994</v>
      </c>
      <c r="N23" s="56" t="s">
        <v>40</v>
      </c>
    </row>
    <row r="24" spans="2:14" x14ac:dyDescent="0.2">
      <c r="B24" s="16" t="s">
        <v>34</v>
      </c>
      <c r="E24" s="52">
        <v>20</v>
      </c>
      <c r="F24" s="7">
        <v>0.7</v>
      </c>
      <c r="G24" s="22">
        <f t="shared" si="2"/>
        <v>0</v>
      </c>
      <c r="H24" s="22">
        <f t="shared" si="5"/>
        <v>-5.6051999999999578E-6</v>
      </c>
      <c r="I24" s="22">
        <f t="shared" si="3"/>
        <v>1.6815599999999914E-7</v>
      </c>
      <c r="J24" s="2">
        <f t="shared" si="4"/>
        <v>0.69999439479999992</v>
      </c>
      <c r="K24" s="49">
        <f t="shared" si="0"/>
        <v>0.39839999999999998</v>
      </c>
      <c r="M24" s="27">
        <f t="shared" si="1"/>
        <v>0.27887776688831994</v>
      </c>
      <c r="N24" s="56" t="s">
        <v>41</v>
      </c>
    </row>
    <row r="25" spans="2:14" x14ac:dyDescent="0.2">
      <c r="E25" s="52">
        <v>21</v>
      </c>
      <c r="F25" s="7">
        <v>0.6</v>
      </c>
      <c r="G25" s="22">
        <f t="shared" si="2"/>
        <v>0</v>
      </c>
      <c r="H25" s="22">
        <f t="shared" si="5"/>
        <v>-1.6815599999999914E-7</v>
      </c>
      <c r="I25" s="22">
        <f t="shared" si="3"/>
        <v>5.0446799999999806E-9</v>
      </c>
      <c r="J25" s="2">
        <f t="shared" si="4"/>
        <v>0.59999983184399996</v>
      </c>
      <c r="K25" s="49">
        <f t="shared" si="0"/>
        <v>0.39839999999999998</v>
      </c>
      <c r="M25" s="27">
        <f t="shared" si="1"/>
        <v>0.23903993300664958</v>
      </c>
    </row>
    <row r="26" spans="2:14" x14ac:dyDescent="0.2">
      <c r="E26" s="52">
        <v>22</v>
      </c>
      <c r="F26" s="7">
        <v>0.2</v>
      </c>
      <c r="G26" s="22">
        <f t="shared" si="2"/>
        <v>0</v>
      </c>
      <c r="H26" s="22">
        <f t="shared" si="5"/>
        <v>-5.0446799999999806E-9</v>
      </c>
      <c r="I26" s="22">
        <f t="shared" si="3"/>
        <v>1.5134039999999932E-10</v>
      </c>
      <c r="J26" s="2">
        <f t="shared" si="4"/>
        <v>0.19999999495532</v>
      </c>
      <c r="K26" s="49">
        <f t="shared" si="0"/>
        <v>0.39839999999999998</v>
      </c>
      <c r="M26" s="27">
        <f t="shared" si="1"/>
        <v>7.967999799019948E-2</v>
      </c>
      <c r="N26" s="47" t="s">
        <v>28</v>
      </c>
    </row>
    <row r="27" spans="2:14" x14ac:dyDescent="0.2">
      <c r="E27" s="52">
        <v>23</v>
      </c>
      <c r="F27" s="7">
        <v>0.2</v>
      </c>
      <c r="G27" s="22">
        <f t="shared" si="2"/>
        <v>0</v>
      </c>
      <c r="H27" s="22">
        <f t="shared" si="5"/>
        <v>-1.5134039999999932E-10</v>
      </c>
      <c r="I27" s="22">
        <f t="shared" si="3"/>
        <v>4.5402119999999847E-12</v>
      </c>
      <c r="J27" s="2">
        <f t="shared" si="4"/>
        <v>0.1999999998486596</v>
      </c>
      <c r="K27" s="49">
        <f t="shared" si="0"/>
        <v>0.39839999999999998</v>
      </c>
      <c r="M27" s="27">
        <f t="shared" si="1"/>
        <v>7.9679999939705981E-2</v>
      </c>
      <c r="N27" s="47" t="s">
        <v>29</v>
      </c>
    </row>
    <row r="28" spans="2:14" s="1" customFormat="1" x14ac:dyDescent="0.2">
      <c r="E28" s="8" t="s">
        <v>2</v>
      </c>
      <c r="F28" s="9">
        <f>SUM(F4:F27)</f>
        <v>21.249999999999996</v>
      </c>
      <c r="G28" s="11">
        <f>SUM(G4:G27)</f>
        <v>10.540000000000001</v>
      </c>
      <c r="H28" s="11">
        <f>SUM(H4:H27)</f>
        <v>-10.214020618552016</v>
      </c>
      <c r="I28" s="9"/>
      <c r="J28" s="11">
        <f>SUM(J4:J27)</f>
        <v>21.575979381447983</v>
      </c>
      <c r="K28" s="23"/>
      <c r="L28" s="11"/>
      <c r="M28" s="23">
        <f>SUM(M4:M27)</f>
        <v>4.9285141855688748</v>
      </c>
      <c r="N28" s="48">
        <f>M28</f>
        <v>4.9285141855688748</v>
      </c>
    </row>
  </sheetData>
  <hyperlinks>
    <hyperlink ref="B4" r:id="rId1" xr:uid="{04163026-E712-4749-8ACB-21A315CA4DE4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Solar</vt:lpstr>
      <vt:lpstr>Solar with Battery</vt:lpstr>
      <vt:lpstr>Just Battery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Gary Does Solar</dc:creator>
  <cp:keywords/>
  <dc:description/>
  <cp:lastModifiedBy>Gary Waite</cp:lastModifiedBy>
  <dcterms:created xsi:type="dcterms:W3CDTF">2022-08-11T05:13:59Z</dcterms:created>
  <dcterms:modified xsi:type="dcterms:W3CDTF">2022-09-11T16:05:23Z</dcterms:modified>
  <cp:category/>
</cp:coreProperties>
</file>